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사무국 공용PC\Desktop\"/>
    </mc:Choice>
  </mc:AlternateContent>
  <xr:revisionPtr revIDLastSave="0" documentId="13_ncr:1_{DB76CA04-1C6F-4B68-9255-FB13DC8C3EB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표지" sheetId="11" r:id="rId1"/>
    <sheet name="원가계산서" sheetId="10" r:id="rId2"/>
    <sheet name="공종별집계표" sheetId="9" r:id="rId3"/>
    <sheet name="공종별내역서" sheetId="8" r:id="rId4"/>
    <sheet name="일위대가목록" sheetId="7" r:id="rId5"/>
    <sheet name="일위대가" sheetId="6" r:id="rId6"/>
    <sheet name="중기단가목록" sheetId="5" r:id="rId7"/>
    <sheet name="중기단가산출서" sheetId="4" r:id="rId8"/>
    <sheet name="자재 및 노임단가" sheetId="3" r:id="rId9"/>
    <sheet name=" 공사설정 " sheetId="2" state="hidden" r:id="rId10"/>
    <sheet name="Sheet1" sheetId="1" state="hidden" r:id="rId11"/>
  </sheets>
  <definedNames>
    <definedName name="_xlnm.Print_Area" localSheetId="3">공종별내역서!$A$1:$M$119</definedName>
    <definedName name="_xlnm.Print_Area" localSheetId="2">공종별집계표!$A$1:$M$24</definedName>
    <definedName name="_xlnm.Print_Area" localSheetId="1">원가계산서!$A$1:$H$33</definedName>
    <definedName name="_xlnm.Print_Area" localSheetId="5">일위대가!$A$1:$M$328</definedName>
    <definedName name="_xlnm.Print_Area" localSheetId="4">일위대가목록!$A$1:$M$57</definedName>
    <definedName name="_xlnm.Print_Area" localSheetId="8">'자재 및 노임단가'!$A$1:$X$111</definedName>
    <definedName name="_xlnm.Print_Area" localSheetId="6">중기단가목록!$A$1:$L$4</definedName>
    <definedName name="_xlnm.Print_Area" localSheetId="7">중기단가산출서!$A$1:$F$20</definedName>
    <definedName name="_xlnm.Print_Area" localSheetId="0">표지!$A$1:$M$28</definedName>
    <definedName name="_xlnm.Print_Titles" localSheetId="3">공종별내역서!$1:$3</definedName>
    <definedName name="_xlnm.Print_Titles" localSheetId="2">공종별집계표!$1:$4</definedName>
    <definedName name="_xlnm.Print_Titles" localSheetId="1">원가계산서!$1:$3</definedName>
    <definedName name="_xlnm.Print_Titles" localSheetId="5">일위대가!$1:$3</definedName>
    <definedName name="_xlnm.Print_Titles" localSheetId="4">일위대가목록!$1:$3</definedName>
    <definedName name="_xlnm.Print_Titles" localSheetId="8">'자재 및 노임단가'!$1:$4</definedName>
    <definedName name="_xlnm.Print_Titles" localSheetId="6">중기단가목록!$1:$3</definedName>
    <definedName name="_xlnm.Print_Titles" localSheetId="7">중기단가산출서!$1:$3</definedName>
  </definedNames>
  <calcPr calcId="191029"/>
</workbook>
</file>

<file path=xl/calcChain.xml><?xml version="1.0" encoding="utf-8"?>
<calcChain xmlns="http://schemas.openxmlformats.org/spreadsheetml/2006/main">
  <c r="H205" i="6" l="1"/>
  <c r="H204" i="6"/>
  <c r="H203" i="6"/>
  <c r="H202" i="6"/>
  <c r="H201" i="6"/>
  <c r="I204" i="6" s="1"/>
  <c r="J204" i="6" s="1"/>
  <c r="J206" i="6" s="1"/>
  <c r="G37" i="7" s="1"/>
  <c r="H200" i="6"/>
  <c r="I28" i="6"/>
  <c r="J28" i="6"/>
  <c r="J30" i="6"/>
  <c r="G7" i="7" s="1"/>
  <c r="L12" i="8" s="1"/>
  <c r="L6" i="8"/>
  <c r="K6" i="8"/>
  <c r="L10" i="8"/>
  <c r="K10" i="8"/>
  <c r="L11" i="8"/>
  <c r="K11" i="8"/>
  <c r="L17" i="8"/>
  <c r="K17" i="8"/>
  <c r="L18" i="8"/>
  <c r="K18" i="8"/>
  <c r="L19" i="8"/>
  <c r="K20" i="8"/>
  <c r="L20" i="8"/>
  <c r="L22" i="8"/>
  <c r="L23" i="8"/>
  <c r="K23" i="8"/>
  <c r="L24" i="8"/>
  <c r="K24" i="8"/>
  <c r="K28" i="8"/>
  <c r="L29" i="8"/>
  <c r="L30" i="8"/>
  <c r="K30" i="8"/>
  <c r="L31" i="8"/>
  <c r="K31" i="8"/>
  <c r="L32" i="8"/>
  <c r="L37" i="8"/>
  <c r="K37" i="8"/>
  <c r="L38" i="8"/>
  <c r="K38" i="8"/>
  <c r="L39" i="8"/>
  <c r="L40" i="8"/>
  <c r="K40" i="8"/>
  <c r="L41" i="8"/>
  <c r="K41" i="8"/>
  <c r="L42" i="8"/>
  <c r="L43" i="8"/>
  <c r="K43" i="8"/>
  <c r="L44" i="8"/>
  <c r="K44" i="8"/>
  <c r="K48" i="8"/>
  <c r="L49" i="8"/>
  <c r="L50" i="8"/>
  <c r="K50" i="8"/>
  <c r="L51" i="8"/>
  <c r="K51" i="8"/>
  <c r="K53" i="8"/>
  <c r="L54" i="8"/>
  <c r="L55" i="8"/>
  <c r="K55" i="8"/>
  <c r="L56" i="8"/>
  <c r="K56" i="8"/>
  <c r="L57" i="8"/>
  <c r="L58" i="8"/>
  <c r="K58" i="8"/>
  <c r="L59" i="8"/>
  <c r="K59" i="8"/>
  <c r="L60" i="8"/>
  <c r="L61" i="8"/>
  <c r="K61" i="8"/>
  <c r="L62" i="8"/>
  <c r="K62" i="8"/>
  <c r="L67" i="8"/>
  <c r="K67" i="8"/>
  <c r="L68" i="8"/>
  <c r="K68" i="8"/>
  <c r="L69" i="8"/>
  <c r="L70" i="8"/>
  <c r="K70" i="8"/>
  <c r="L71" i="8"/>
  <c r="K71" i="8"/>
  <c r="L72" i="8"/>
  <c r="L73" i="8"/>
  <c r="K73" i="8"/>
  <c r="L74" i="8"/>
  <c r="K74" i="8"/>
  <c r="L75" i="8"/>
  <c r="L76" i="8"/>
  <c r="K76" i="8"/>
  <c r="L77" i="8"/>
  <c r="K77" i="8"/>
  <c r="L78" i="8"/>
  <c r="L79" i="8"/>
  <c r="K79" i="8"/>
  <c r="L80" i="8"/>
  <c r="K80" i="8"/>
  <c r="L81" i="8"/>
  <c r="L82" i="8"/>
  <c r="K82" i="8"/>
  <c r="L83" i="8"/>
  <c r="K83" i="8"/>
  <c r="L84" i="8"/>
  <c r="L85" i="8"/>
  <c r="K85" i="8"/>
  <c r="L86" i="8"/>
  <c r="K86" i="8"/>
  <c r="L87" i="8"/>
  <c r="L88" i="8"/>
  <c r="K88" i="8"/>
  <c r="L89" i="8"/>
  <c r="K89" i="8"/>
  <c r="L90" i="8"/>
  <c r="L91" i="8"/>
  <c r="K91" i="8"/>
  <c r="L92" i="8"/>
  <c r="K92" i="8"/>
  <c r="L93" i="8"/>
  <c r="L94" i="8"/>
  <c r="K94" i="8"/>
  <c r="L95" i="8"/>
  <c r="K95" i="8"/>
  <c r="L96" i="8"/>
  <c r="L97" i="8"/>
  <c r="K97" i="8"/>
  <c r="L98" i="8"/>
  <c r="K98" i="8"/>
  <c r="L99" i="8"/>
  <c r="L104" i="8"/>
  <c r="K104" i="8"/>
  <c r="L105" i="8"/>
  <c r="K105" i="8"/>
  <c r="L106" i="8"/>
  <c r="L107" i="8"/>
  <c r="K107" i="8"/>
  <c r="L108" i="8"/>
  <c r="K108" i="8"/>
  <c r="L109" i="8"/>
  <c r="L110" i="8"/>
  <c r="K110" i="8"/>
  <c r="L111" i="8"/>
  <c r="K111" i="8"/>
  <c r="K115" i="8"/>
  <c r="L116" i="8"/>
  <c r="L117" i="8"/>
  <c r="K117" i="8"/>
  <c r="L14" i="8" l="1"/>
  <c r="L103" i="8"/>
  <c r="L113" i="8" s="1"/>
  <c r="L16" i="8"/>
  <c r="L28" i="8"/>
  <c r="L34" i="8" s="1"/>
  <c r="L101" i="8"/>
  <c r="L53" i="8"/>
  <c r="L63" i="8" s="1"/>
  <c r="J119" i="8"/>
  <c r="L115" i="8"/>
  <c r="L119" i="8" s="1"/>
  <c r="L48" i="8"/>
  <c r="L36" i="8"/>
  <c r="L46" i="8" s="1"/>
  <c r="L5" i="8"/>
  <c r="L8" i="8" s="1"/>
  <c r="K109" i="8"/>
  <c r="K106" i="8"/>
  <c r="K103" i="8"/>
  <c r="K99" i="8"/>
  <c r="K96" i="8"/>
  <c r="K93" i="8"/>
  <c r="K90" i="8"/>
  <c r="K87" i="8"/>
  <c r="K84" i="8"/>
  <c r="K81" i="8"/>
  <c r="K78" i="8"/>
  <c r="K75" i="8"/>
  <c r="K72" i="8"/>
  <c r="K69" i="8"/>
  <c r="K60" i="8"/>
  <c r="K57" i="8"/>
  <c r="K54" i="8"/>
  <c r="K49" i="8"/>
  <c r="K42" i="8"/>
  <c r="K39" i="8"/>
  <c r="K36" i="8"/>
  <c r="K32" i="8"/>
  <c r="K29" i="8"/>
  <c r="K22" i="8"/>
  <c r="K19" i="8"/>
  <c r="K16" i="8"/>
  <c r="K12" i="8"/>
  <c r="K5" i="8"/>
  <c r="K116" i="8"/>
  <c r="I326" i="6"/>
  <c r="K326" i="6" s="1"/>
  <c r="G326" i="6"/>
  <c r="E326" i="6"/>
  <c r="I325" i="6"/>
  <c r="G325" i="6"/>
  <c r="K325" i="6" s="1"/>
  <c r="E325" i="6"/>
  <c r="I321" i="6"/>
  <c r="G321" i="6"/>
  <c r="I320" i="6"/>
  <c r="G320" i="6"/>
  <c r="I319" i="6"/>
  <c r="J319" i="6" s="1"/>
  <c r="J322" i="6" s="1"/>
  <c r="G56" i="7" s="1"/>
  <c r="I129" i="6" s="1"/>
  <c r="J129" i="6" s="1"/>
  <c r="G319" i="6"/>
  <c r="I314" i="6"/>
  <c r="J314" i="6" s="1"/>
  <c r="G314" i="6"/>
  <c r="H314" i="6" s="1"/>
  <c r="E314" i="6"/>
  <c r="I313" i="6"/>
  <c r="G313" i="6"/>
  <c r="E313" i="6"/>
  <c r="K313" i="6" s="1"/>
  <c r="I309" i="6"/>
  <c r="G309" i="6"/>
  <c r="I308" i="6"/>
  <c r="J308" i="6" s="1"/>
  <c r="G308" i="6"/>
  <c r="I307" i="6"/>
  <c r="G307" i="6"/>
  <c r="H307" i="6" s="1"/>
  <c r="I306" i="6"/>
  <c r="G306" i="6"/>
  <c r="I301" i="6"/>
  <c r="J301" i="6" s="1"/>
  <c r="G301" i="6"/>
  <c r="E301" i="6"/>
  <c r="I300" i="6"/>
  <c r="G300" i="6"/>
  <c r="H300" i="6" s="1"/>
  <c r="E300" i="6"/>
  <c r="I296" i="6"/>
  <c r="G296" i="6"/>
  <c r="H296" i="6" s="1"/>
  <c r="H297" i="6" s="1"/>
  <c r="F52" i="7" s="1"/>
  <c r="G122" i="6" s="1"/>
  <c r="H122" i="6" s="1"/>
  <c r="E296" i="6"/>
  <c r="I290" i="6"/>
  <c r="J290" i="6" s="1"/>
  <c r="G290" i="6"/>
  <c r="E290" i="6"/>
  <c r="F290" i="6" s="1"/>
  <c r="I289" i="6"/>
  <c r="J289" i="6" s="1"/>
  <c r="G289" i="6"/>
  <c r="E289" i="6"/>
  <c r="I285" i="6"/>
  <c r="J285" i="6" s="1"/>
  <c r="J286" i="6" s="1"/>
  <c r="G50" i="7" s="1"/>
  <c r="I115" i="6" s="1"/>
  <c r="J115" i="6" s="1"/>
  <c r="G285" i="6"/>
  <c r="I284" i="6"/>
  <c r="G284" i="6"/>
  <c r="I278" i="6"/>
  <c r="G278" i="6"/>
  <c r="E278" i="6"/>
  <c r="I277" i="6"/>
  <c r="J277" i="6" s="1"/>
  <c r="G277" i="6"/>
  <c r="E277" i="6"/>
  <c r="I276" i="6"/>
  <c r="J276" i="6" s="1"/>
  <c r="G276" i="6"/>
  <c r="H276" i="6" s="1"/>
  <c r="E276" i="6"/>
  <c r="I275" i="6"/>
  <c r="G275" i="6"/>
  <c r="H275" i="6" s="1"/>
  <c r="E275" i="6"/>
  <c r="I269" i="6"/>
  <c r="G269" i="6"/>
  <c r="E269" i="6"/>
  <c r="F269" i="6" s="1"/>
  <c r="I268" i="6"/>
  <c r="G268" i="6"/>
  <c r="E268" i="6"/>
  <c r="I263" i="6"/>
  <c r="J263" i="6" s="1"/>
  <c r="G263" i="6"/>
  <c r="H263" i="6" s="1"/>
  <c r="E263" i="6"/>
  <c r="I262" i="6"/>
  <c r="G262" i="6"/>
  <c r="H262" i="6" s="1"/>
  <c r="E262" i="6"/>
  <c r="I261" i="6"/>
  <c r="G261" i="6"/>
  <c r="E261" i="6"/>
  <c r="I260" i="6"/>
  <c r="J260" i="6" s="1"/>
  <c r="G260" i="6"/>
  <c r="E260" i="6"/>
  <c r="I256" i="6"/>
  <c r="J256" i="6" s="1"/>
  <c r="J257" i="6" s="1"/>
  <c r="G46" i="7" s="1"/>
  <c r="G256" i="6"/>
  <c r="I251" i="6"/>
  <c r="G251" i="6"/>
  <c r="H251" i="6" s="1"/>
  <c r="E251" i="6"/>
  <c r="F251" i="6" s="1"/>
  <c r="I250" i="6"/>
  <c r="G250" i="6"/>
  <c r="E250" i="6"/>
  <c r="F250" i="6" s="1"/>
  <c r="I246" i="6"/>
  <c r="J246" i="6" s="1"/>
  <c r="G246" i="6"/>
  <c r="I240" i="6"/>
  <c r="G240" i="6"/>
  <c r="H240" i="6" s="1"/>
  <c r="E240" i="6"/>
  <c r="I239" i="6"/>
  <c r="G239" i="6"/>
  <c r="H239" i="6" s="1"/>
  <c r="E239" i="6"/>
  <c r="F239" i="6" s="1"/>
  <c r="I238" i="6"/>
  <c r="G238" i="6"/>
  <c r="E238" i="6"/>
  <c r="F238" i="6" s="1"/>
  <c r="I237" i="6"/>
  <c r="G237" i="6"/>
  <c r="E237" i="6"/>
  <c r="I233" i="6"/>
  <c r="J233" i="6" s="1"/>
  <c r="J234" i="6" s="1"/>
  <c r="G42" i="7" s="1"/>
  <c r="I82" i="6" s="1"/>
  <c r="J82" i="6" s="1"/>
  <c r="G233" i="6"/>
  <c r="I229" i="6"/>
  <c r="G229" i="6"/>
  <c r="H229" i="6" s="1"/>
  <c r="E229" i="6"/>
  <c r="F229" i="6" s="1"/>
  <c r="I224" i="6"/>
  <c r="G224" i="6"/>
  <c r="E224" i="6"/>
  <c r="I218" i="6"/>
  <c r="J218" i="6" s="1"/>
  <c r="G218" i="6"/>
  <c r="E218" i="6"/>
  <c r="I217" i="6"/>
  <c r="J217" i="6" s="1"/>
  <c r="G217" i="6"/>
  <c r="H217" i="6" s="1"/>
  <c r="E217" i="6"/>
  <c r="I216" i="6"/>
  <c r="G216" i="6"/>
  <c r="H216" i="6" s="1"/>
  <c r="I219" i="6" s="1"/>
  <c r="J219" i="6" s="1"/>
  <c r="J221" i="6" s="1"/>
  <c r="G39" i="7" s="1"/>
  <c r="I65" i="6" s="1"/>
  <c r="J65" i="6" s="1"/>
  <c r="E216" i="6"/>
  <c r="I215" i="6"/>
  <c r="G215" i="6"/>
  <c r="E215" i="6"/>
  <c r="I210" i="6"/>
  <c r="K210" i="6" s="1"/>
  <c r="G210" i="6"/>
  <c r="H210" i="6" s="1"/>
  <c r="E210" i="6"/>
  <c r="I209" i="6"/>
  <c r="G209" i="6"/>
  <c r="E209" i="6"/>
  <c r="I203" i="6"/>
  <c r="G203" i="6"/>
  <c r="E203" i="6"/>
  <c r="I202" i="6"/>
  <c r="G202" i="6"/>
  <c r="E202" i="6"/>
  <c r="I201" i="6"/>
  <c r="J201" i="6" s="1"/>
  <c r="G201" i="6"/>
  <c r="E201" i="6"/>
  <c r="I200" i="6"/>
  <c r="J200" i="6" s="1"/>
  <c r="G200" i="6"/>
  <c r="E200" i="6"/>
  <c r="I195" i="6"/>
  <c r="G195" i="6"/>
  <c r="E195" i="6"/>
  <c r="F195" i="6" s="1"/>
  <c r="I194" i="6"/>
  <c r="G194" i="6"/>
  <c r="E194" i="6"/>
  <c r="F194" i="6" s="1"/>
  <c r="I190" i="6"/>
  <c r="G190" i="6"/>
  <c r="I189" i="6"/>
  <c r="G189" i="6"/>
  <c r="H189" i="6" s="1"/>
  <c r="E189" i="6"/>
  <c r="I188" i="6"/>
  <c r="G188" i="6"/>
  <c r="H188" i="6" s="1"/>
  <c r="E188" i="6"/>
  <c r="I184" i="6"/>
  <c r="J184" i="6" s="1"/>
  <c r="J185" i="6" s="1"/>
  <c r="G34" i="7" s="1"/>
  <c r="I29" i="6" s="1"/>
  <c r="J29" i="6" s="1"/>
  <c r="G184" i="6"/>
  <c r="E184" i="6"/>
  <c r="I178" i="6"/>
  <c r="K178" i="6" s="1"/>
  <c r="G178" i="6"/>
  <c r="E178" i="6"/>
  <c r="I177" i="6"/>
  <c r="G177" i="6"/>
  <c r="K177" i="6" s="1"/>
  <c r="E177" i="6"/>
  <c r="I173" i="6"/>
  <c r="G173" i="6"/>
  <c r="H173" i="6" s="1"/>
  <c r="E173" i="6"/>
  <c r="I172" i="6"/>
  <c r="G172" i="6"/>
  <c r="H172" i="6" s="1"/>
  <c r="E172" i="6"/>
  <c r="I167" i="6"/>
  <c r="J167" i="6" s="1"/>
  <c r="G167" i="6"/>
  <c r="E167" i="6"/>
  <c r="I163" i="6"/>
  <c r="G163" i="6"/>
  <c r="K163" i="6" s="1"/>
  <c r="E163" i="6"/>
  <c r="I162" i="6"/>
  <c r="G162" i="6"/>
  <c r="E162" i="6"/>
  <c r="I158" i="6"/>
  <c r="G158" i="6"/>
  <c r="E158" i="6"/>
  <c r="I157" i="6"/>
  <c r="G157" i="6"/>
  <c r="E157" i="6"/>
  <c r="I152" i="6"/>
  <c r="G152" i="6"/>
  <c r="E152" i="6"/>
  <c r="I147" i="6"/>
  <c r="G147" i="6"/>
  <c r="E147" i="6"/>
  <c r="I146" i="6"/>
  <c r="G146" i="6"/>
  <c r="E146" i="6"/>
  <c r="I141" i="6"/>
  <c r="G141" i="6"/>
  <c r="E141" i="6"/>
  <c r="I140" i="6"/>
  <c r="G140" i="6"/>
  <c r="E140" i="6"/>
  <c r="I135" i="6"/>
  <c r="G135" i="6"/>
  <c r="E135" i="6"/>
  <c r="I134" i="6"/>
  <c r="G134" i="6"/>
  <c r="E134" i="6"/>
  <c r="I78" i="6"/>
  <c r="G78" i="6"/>
  <c r="I73" i="6"/>
  <c r="G73" i="6"/>
  <c r="E73" i="6"/>
  <c r="I72" i="6"/>
  <c r="G72" i="6"/>
  <c r="I67" i="6"/>
  <c r="G67" i="6"/>
  <c r="E67" i="6"/>
  <c r="I66" i="6"/>
  <c r="G66" i="6"/>
  <c r="I64" i="6"/>
  <c r="J64" i="6" s="1"/>
  <c r="G64" i="6"/>
  <c r="H64" i="6" s="1"/>
  <c r="I59" i="6"/>
  <c r="J59" i="6" s="1"/>
  <c r="G59" i="6"/>
  <c r="H59" i="6" s="1"/>
  <c r="I58" i="6"/>
  <c r="G58" i="6"/>
  <c r="I56" i="6"/>
  <c r="G56" i="6"/>
  <c r="I51" i="6"/>
  <c r="G51" i="6"/>
  <c r="I46" i="6"/>
  <c r="G46" i="6"/>
  <c r="E46" i="6"/>
  <c r="I42" i="6"/>
  <c r="G42" i="6"/>
  <c r="I38" i="6"/>
  <c r="G38" i="6"/>
  <c r="I33" i="6"/>
  <c r="G33" i="6"/>
  <c r="E33" i="6"/>
  <c r="I27" i="6"/>
  <c r="G27" i="6"/>
  <c r="E27" i="6"/>
  <c r="I26" i="6"/>
  <c r="G26" i="6"/>
  <c r="I22" i="6"/>
  <c r="G22" i="6"/>
  <c r="I18" i="6"/>
  <c r="G18" i="6"/>
  <c r="E18" i="6"/>
  <c r="I13" i="6"/>
  <c r="G13" i="6"/>
  <c r="E13" i="6"/>
  <c r="I12" i="6"/>
  <c r="G12" i="6"/>
  <c r="I11" i="6"/>
  <c r="G11" i="6"/>
  <c r="I10" i="6"/>
  <c r="G10" i="6"/>
  <c r="E10" i="6"/>
  <c r="I9" i="6"/>
  <c r="G9" i="6"/>
  <c r="I8" i="6"/>
  <c r="G8" i="6"/>
  <c r="I7" i="6"/>
  <c r="G7" i="6"/>
  <c r="I6" i="6"/>
  <c r="G6" i="6"/>
  <c r="E6" i="6"/>
  <c r="I5" i="6"/>
  <c r="G5" i="6"/>
  <c r="E5" i="6"/>
  <c r="O111" i="3"/>
  <c r="O110" i="3"/>
  <c r="O109" i="3"/>
  <c r="O108" i="3"/>
  <c r="O106" i="3"/>
  <c r="O105" i="3"/>
  <c r="O104" i="3"/>
  <c r="O103" i="3"/>
  <c r="O101" i="3"/>
  <c r="O100" i="3"/>
  <c r="O99" i="3"/>
  <c r="O98" i="3"/>
  <c r="O97" i="3"/>
  <c r="O96" i="3"/>
  <c r="O94" i="3"/>
  <c r="O93" i="3"/>
  <c r="O92" i="3"/>
  <c r="O91" i="3"/>
  <c r="O90" i="3"/>
  <c r="O89" i="3"/>
  <c r="O87" i="3"/>
  <c r="O86" i="3"/>
  <c r="O85" i="3"/>
  <c r="O84" i="3"/>
  <c r="O83" i="3"/>
  <c r="O82" i="3"/>
  <c r="O80" i="3"/>
  <c r="O78" i="3"/>
  <c r="O77" i="3"/>
  <c r="O76" i="3"/>
  <c r="O75" i="3"/>
  <c r="O74" i="3"/>
  <c r="O73" i="3"/>
  <c r="O72" i="3"/>
  <c r="O71" i="3"/>
  <c r="O70" i="3"/>
  <c r="O69" i="3"/>
  <c r="O68" i="3"/>
  <c r="O67" i="3"/>
  <c r="O66" i="3"/>
  <c r="O65" i="3"/>
  <c r="O64" i="3"/>
  <c r="O63" i="3"/>
  <c r="O62" i="3"/>
  <c r="O61" i="3"/>
  <c r="O60" i="3"/>
  <c r="O59" i="3"/>
  <c r="V44" i="3"/>
  <c r="V43" i="3"/>
  <c r="V42" i="3"/>
  <c r="V41" i="3"/>
  <c r="O40" i="3"/>
  <c r="O39" i="3"/>
  <c r="E321" i="6" s="1"/>
  <c r="O38" i="3"/>
  <c r="E307" i="6" s="1"/>
  <c r="O37" i="3"/>
  <c r="O36" i="3"/>
  <c r="E306" i="6" s="1"/>
  <c r="O35" i="3"/>
  <c r="O34" i="3"/>
  <c r="E319" i="6" s="1"/>
  <c r="O33" i="3"/>
  <c r="E320" i="6" s="1"/>
  <c r="K320" i="6" s="1"/>
  <c r="O32" i="3"/>
  <c r="E26" i="6" s="1"/>
  <c r="O31" i="3"/>
  <c r="E284" i="6" s="1"/>
  <c r="O30" i="3"/>
  <c r="O29" i="3"/>
  <c r="E308" i="6" s="1"/>
  <c r="K308" i="6" s="1"/>
  <c r="O28" i="3"/>
  <c r="O27" i="3"/>
  <c r="E190" i="6" s="1"/>
  <c r="O26" i="3"/>
  <c r="E309" i="6" s="1"/>
  <c r="O25" i="3"/>
  <c r="O24" i="3"/>
  <c r="E12" i="6" s="1"/>
  <c r="O23" i="3"/>
  <c r="E11" i="6" s="1"/>
  <c r="O22" i="3"/>
  <c r="E8" i="6" s="1"/>
  <c r="O21" i="3"/>
  <c r="O20" i="3"/>
  <c r="E9" i="6" s="1"/>
  <c r="O19" i="3"/>
  <c r="E7" i="6" s="1"/>
  <c r="O18" i="3"/>
  <c r="O17" i="3"/>
  <c r="O16" i="3"/>
  <c r="E42" i="6" s="1"/>
  <c r="O15" i="3"/>
  <c r="E38" i="6" s="1"/>
  <c r="O14" i="3"/>
  <c r="E51" i="6" s="1"/>
  <c r="O13" i="3"/>
  <c r="E78" i="6" s="1"/>
  <c r="O12" i="3"/>
  <c r="E72" i="6" s="1"/>
  <c r="O11" i="3"/>
  <c r="O10" i="3"/>
  <c r="O9" i="3"/>
  <c r="O8" i="3"/>
  <c r="O7" i="3"/>
  <c r="E59" i="6" s="1"/>
  <c r="F59" i="6" s="1"/>
  <c r="O6" i="3"/>
  <c r="O5" i="3"/>
  <c r="E22" i="6" s="1"/>
  <c r="H327" i="6"/>
  <c r="J327" i="6"/>
  <c r="F326" i="6"/>
  <c r="H326" i="6"/>
  <c r="H328" i="6" s="1"/>
  <c r="F57" i="7" s="1"/>
  <c r="G130" i="6" s="1"/>
  <c r="H130" i="6" s="1"/>
  <c r="J326" i="6"/>
  <c r="F325" i="6"/>
  <c r="H325" i="6"/>
  <c r="J325" i="6"/>
  <c r="J328" i="6" s="1"/>
  <c r="G57" i="7" s="1"/>
  <c r="I130" i="6" s="1"/>
  <c r="J130" i="6" s="1"/>
  <c r="H322" i="6"/>
  <c r="F56" i="7" s="1"/>
  <c r="G129" i="6" s="1"/>
  <c r="H129" i="6" s="1"/>
  <c r="H321" i="6"/>
  <c r="J321" i="6"/>
  <c r="H320" i="6"/>
  <c r="J320" i="6"/>
  <c r="F319" i="6"/>
  <c r="H319" i="6"/>
  <c r="K319" i="6"/>
  <c r="H315" i="6"/>
  <c r="J315" i="6"/>
  <c r="F314" i="6"/>
  <c r="F313" i="6"/>
  <c r="H313" i="6"/>
  <c r="J313" i="6"/>
  <c r="H310" i="6"/>
  <c r="F54" i="7" s="1"/>
  <c r="G124" i="6" s="1"/>
  <c r="H124" i="6" s="1"/>
  <c r="F309" i="6"/>
  <c r="H309" i="6"/>
  <c r="J309" i="6"/>
  <c r="K309" i="6"/>
  <c r="F308" i="6"/>
  <c r="H308" i="6"/>
  <c r="F307" i="6"/>
  <c r="J307" i="6"/>
  <c r="K307" i="6"/>
  <c r="H306" i="6"/>
  <c r="J306" i="6"/>
  <c r="H302" i="6"/>
  <c r="J302" i="6"/>
  <c r="F301" i="6"/>
  <c r="H301" i="6"/>
  <c r="H303" i="6" s="1"/>
  <c r="F53" i="7" s="1"/>
  <c r="G123" i="6" s="1"/>
  <c r="H123" i="6" s="1"/>
  <c r="F300" i="6"/>
  <c r="J300" i="6"/>
  <c r="K300" i="6"/>
  <c r="F296" i="6"/>
  <c r="F297" i="6" s="1"/>
  <c r="J296" i="6"/>
  <c r="J297" i="6" s="1"/>
  <c r="G52" i="7" s="1"/>
  <c r="I122" i="6" s="1"/>
  <c r="J122" i="6" s="1"/>
  <c r="F292" i="6"/>
  <c r="J292" i="6"/>
  <c r="H291" i="6"/>
  <c r="J291" i="6"/>
  <c r="H290" i="6"/>
  <c r="K290" i="6"/>
  <c r="F289" i="6"/>
  <c r="H289" i="6"/>
  <c r="K289" i="6"/>
  <c r="H285" i="6"/>
  <c r="H284" i="6"/>
  <c r="J284" i="6"/>
  <c r="F280" i="6"/>
  <c r="J280" i="6"/>
  <c r="H279" i="6"/>
  <c r="J279" i="6"/>
  <c r="J281" i="6" s="1"/>
  <c r="G49" i="7" s="1"/>
  <c r="F278" i="6"/>
  <c r="H278" i="6"/>
  <c r="J278" i="6"/>
  <c r="K278" i="6"/>
  <c r="F277" i="6"/>
  <c r="H277" i="6"/>
  <c r="K277" i="6"/>
  <c r="F276" i="6"/>
  <c r="K276" i="6"/>
  <c r="F275" i="6"/>
  <c r="J275" i="6"/>
  <c r="K275" i="6"/>
  <c r="F271" i="6"/>
  <c r="J271" i="6"/>
  <c r="H270" i="6"/>
  <c r="J270" i="6"/>
  <c r="J272" i="6" s="1"/>
  <c r="G48" i="7" s="1"/>
  <c r="I102" i="6" s="1"/>
  <c r="J102" i="6" s="1"/>
  <c r="H269" i="6"/>
  <c r="J269" i="6"/>
  <c r="K269" i="6"/>
  <c r="F268" i="6"/>
  <c r="H268" i="6"/>
  <c r="J268" i="6"/>
  <c r="K268" i="6"/>
  <c r="H264" i="6"/>
  <c r="J264" i="6"/>
  <c r="F263" i="6"/>
  <c r="K263" i="6"/>
  <c r="F262" i="6"/>
  <c r="J262" i="6"/>
  <c r="K262" i="6"/>
  <c r="F261" i="6"/>
  <c r="H261" i="6"/>
  <c r="J261" i="6"/>
  <c r="K261" i="6"/>
  <c r="F260" i="6"/>
  <c r="H260" i="6"/>
  <c r="K260" i="6"/>
  <c r="H256" i="6"/>
  <c r="H257" i="6" s="1"/>
  <c r="F46" i="7" s="1"/>
  <c r="H252" i="6"/>
  <c r="J252" i="6"/>
  <c r="J251" i="6"/>
  <c r="J253" i="6" s="1"/>
  <c r="G45" i="7" s="1"/>
  <c r="K251" i="6"/>
  <c r="H250" i="6"/>
  <c r="J250" i="6"/>
  <c r="K250" i="6"/>
  <c r="H247" i="6"/>
  <c r="F44" i="7" s="1"/>
  <c r="G87" i="6" s="1"/>
  <c r="H87" i="6" s="1"/>
  <c r="J247" i="6"/>
  <c r="G44" i="7" s="1"/>
  <c r="I101" i="6" s="1"/>
  <c r="J101" i="6" s="1"/>
  <c r="H246" i="6"/>
  <c r="F242" i="6"/>
  <c r="J242" i="6"/>
  <c r="H241" i="6"/>
  <c r="J241" i="6"/>
  <c r="F240" i="6"/>
  <c r="J240" i="6"/>
  <c r="K240" i="6"/>
  <c r="J239" i="6"/>
  <c r="K239" i="6"/>
  <c r="H238" i="6"/>
  <c r="J238" i="6"/>
  <c r="K238" i="6"/>
  <c r="F237" i="6"/>
  <c r="H237" i="6"/>
  <c r="J237" i="6"/>
  <c r="J243" i="6" s="1"/>
  <c r="G43" i="7" s="1"/>
  <c r="I83" i="6" s="1"/>
  <c r="J83" i="6" s="1"/>
  <c r="K237" i="6"/>
  <c r="H233" i="6"/>
  <c r="H234" i="6" s="1"/>
  <c r="F42" i="7" s="1"/>
  <c r="G82" i="6" s="1"/>
  <c r="H82" i="6" s="1"/>
  <c r="F230" i="6"/>
  <c r="H230" i="6"/>
  <c r="F41" i="7" s="1"/>
  <c r="G225" i="6" s="1"/>
  <c r="H225" i="6" s="1"/>
  <c r="H226" i="6" s="1"/>
  <c r="F40" i="7" s="1"/>
  <c r="G74" i="6" s="1"/>
  <c r="H74" i="6" s="1"/>
  <c r="J229" i="6"/>
  <c r="J230" i="6" s="1"/>
  <c r="G41" i="7" s="1"/>
  <c r="I225" i="6" s="1"/>
  <c r="J225" i="6" s="1"/>
  <c r="J226" i="6" s="1"/>
  <c r="G40" i="7" s="1"/>
  <c r="I74" i="6" s="1"/>
  <c r="J74" i="6" s="1"/>
  <c r="F224" i="6"/>
  <c r="H224" i="6"/>
  <c r="J224" i="6"/>
  <c r="K224" i="6"/>
  <c r="H220" i="6"/>
  <c r="J220" i="6"/>
  <c r="F219" i="6"/>
  <c r="H219" i="6"/>
  <c r="F218" i="6"/>
  <c r="H218" i="6"/>
  <c r="K218" i="6"/>
  <c r="F217" i="6"/>
  <c r="K217" i="6"/>
  <c r="F216" i="6"/>
  <c r="J216" i="6"/>
  <c r="K216" i="6"/>
  <c r="F215" i="6"/>
  <c r="H215" i="6"/>
  <c r="J215" i="6"/>
  <c r="K215" i="6"/>
  <c r="F211" i="6"/>
  <c r="H211" i="6"/>
  <c r="F210" i="6"/>
  <c r="J210" i="6"/>
  <c r="F209" i="6"/>
  <c r="F212" i="6" s="1"/>
  <c r="H209" i="6"/>
  <c r="J209" i="6"/>
  <c r="J205" i="6"/>
  <c r="F204" i="6"/>
  <c r="F203" i="6"/>
  <c r="J203" i="6"/>
  <c r="K203" i="6"/>
  <c r="F202" i="6"/>
  <c r="J202" i="6"/>
  <c r="K202" i="6"/>
  <c r="F201" i="6"/>
  <c r="K201" i="6"/>
  <c r="F200" i="6"/>
  <c r="H206" i="6"/>
  <c r="F37" i="7" s="1"/>
  <c r="G57" i="6" s="1"/>
  <c r="H57" i="6" s="1"/>
  <c r="K200" i="6"/>
  <c r="F196" i="6"/>
  <c r="F197" i="6" s="1"/>
  <c r="H196" i="6"/>
  <c r="H195" i="6"/>
  <c r="H197" i="6" s="1"/>
  <c r="F36" i="7" s="1"/>
  <c r="G52" i="6" s="1"/>
  <c r="H52" i="6" s="1"/>
  <c r="H53" i="6" s="1"/>
  <c r="F12" i="7" s="1"/>
  <c r="J195" i="6"/>
  <c r="K195" i="6"/>
  <c r="H194" i="6"/>
  <c r="I196" i="6" s="1"/>
  <c r="J196" i="6" s="1"/>
  <c r="J194" i="6"/>
  <c r="K194" i="6"/>
  <c r="H191" i="6"/>
  <c r="F35" i="7" s="1"/>
  <c r="G47" i="6" s="1"/>
  <c r="H47" i="6" s="1"/>
  <c r="F190" i="6"/>
  <c r="H190" i="6"/>
  <c r="J190" i="6"/>
  <c r="K190" i="6"/>
  <c r="F189" i="6"/>
  <c r="J189" i="6"/>
  <c r="K189" i="6"/>
  <c r="F188" i="6"/>
  <c r="J188" i="6"/>
  <c r="J191" i="6" s="1"/>
  <c r="G35" i="7" s="1"/>
  <c r="I47" i="6" s="1"/>
  <c r="J47" i="6" s="1"/>
  <c r="J48" i="6" s="1"/>
  <c r="G11" i="7" s="1"/>
  <c r="K188" i="6"/>
  <c r="F185" i="6"/>
  <c r="F184" i="6"/>
  <c r="H184" i="6"/>
  <c r="H185" i="6" s="1"/>
  <c r="F34" i="7" s="1"/>
  <c r="G29" i="6" s="1"/>
  <c r="H29" i="6" s="1"/>
  <c r="K184" i="6"/>
  <c r="F180" i="6"/>
  <c r="J180" i="6"/>
  <c r="F179" i="6"/>
  <c r="H179" i="6"/>
  <c r="F178" i="6"/>
  <c r="H178" i="6"/>
  <c r="J178" i="6"/>
  <c r="F177" i="6"/>
  <c r="H177" i="6"/>
  <c r="J177" i="6"/>
  <c r="F174" i="6"/>
  <c r="J174" i="6"/>
  <c r="G32" i="7" s="1"/>
  <c r="I14" i="6" s="1"/>
  <c r="J14" i="6" s="1"/>
  <c r="F173" i="6"/>
  <c r="J173" i="6"/>
  <c r="K173" i="6"/>
  <c r="F172" i="6"/>
  <c r="J172" i="6"/>
  <c r="H169" i="6"/>
  <c r="F31" i="7" s="1"/>
  <c r="F168" i="6"/>
  <c r="H168" i="6"/>
  <c r="I168" i="6"/>
  <c r="J168" i="6" s="1"/>
  <c r="J169" i="6" s="1"/>
  <c r="G31" i="7" s="1"/>
  <c r="F167" i="6"/>
  <c r="F169" i="6" s="1"/>
  <c r="H167" i="6"/>
  <c r="K167" i="6"/>
  <c r="H164" i="6"/>
  <c r="F30" i="7" s="1"/>
  <c r="F163" i="6"/>
  <c r="H163" i="6"/>
  <c r="J163" i="6"/>
  <c r="F162" i="6"/>
  <c r="F164" i="6" s="1"/>
  <c r="H162" i="6"/>
  <c r="J162" i="6"/>
  <c r="J164" i="6" s="1"/>
  <c r="G30" i="7" s="1"/>
  <c r="K162" i="6"/>
  <c r="F159" i="6"/>
  <c r="F158" i="6"/>
  <c r="H158" i="6"/>
  <c r="J158" i="6"/>
  <c r="K158" i="6"/>
  <c r="F157" i="6"/>
  <c r="H157" i="6"/>
  <c r="H159" i="6" s="1"/>
  <c r="F29" i="7" s="1"/>
  <c r="J157" i="6"/>
  <c r="J159" i="6" s="1"/>
  <c r="G29" i="7" s="1"/>
  <c r="K157" i="6"/>
  <c r="H154" i="6"/>
  <c r="F28" i="7" s="1"/>
  <c r="F153" i="6"/>
  <c r="H153" i="6"/>
  <c r="F152" i="6"/>
  <c r="F154" i="6" s="1"/>
  <c r="H152" i="6"/>
  <c r="I153" i="6" s="1"/>
  <c r="J153" i="6" s="1"/>
  <c r="J154" i="6" s="1"/>
  <c r="G28" i="7" s="1"/>
  <c r="J152" i="6"/>
  <c r="K152" i="6"/>
  <c r="F149" i="6"/>
  <c r="F148" i="6"/>
  <c r="H148" i="6"/>
  <c r="H149" i="6" s="1"/>
  <c r="F27" i="7" s="1"/>
  <c r="I148" i="6"/>
  <c r="J148" i="6" s="1"/>
  <c r="F147" i="6"/>
  <c r="H147" i="6"/>
  <c r="J147" i="6"/>
  <c r="K147" i="6"/>
  <c r="F146" i="6"/>
  <c r="H146" i="6"/>
  <c r="J146" i="6"/>
  <c r="J149" i="6" s="1"/>
  <c r="G27" i="7" s="1"/>
  <c r="K146" i="6"/>
  <c r="F142" i="6"/>
  <c r="H142" i="6"/>
  <c r="F141" i="6"/>
  <c r="H141" i="6"/>
  <c r="J141" i="6"/>
  <c r="K141" i="6"/>
  <c r="F140" i="6"/>
  <c r="F143" i="6" s="1"/>
  <c r="H140" i="6"/>
  <c r="H143" i="6" s="1"/>
  <c r="F26" i="7" s="1"/>
  <c r="J140" i="6"/>
  <c r="K140" i="6"/>
  <c r="H137" i="6"/>
  <c r="F25" i="7" s="1"/>
  <c r="J137" i="6"/>
  <c r="G25" i="7" s="1"/>
  <c r="H136" i="6"/>
  <c r="J136" i="6"/>
  <c r="F135" i="6"/>
  <c r="H135" i="6"/>
  <c r="J135" i="6"/>
  <c r="K135" i="6"/>
  <c r="F134" i="6"/>
  <c r="H134" i="6"/>
  <c r="E136" i="6" s="1"/>
  <c r="F136" i="6" s="1"/>
  <c r="J134" i="6"/>
  <c r="K134" i="6"/>
  <c r="F79" i="6"/>
  <c r="F78" i="6"/>
  <c r="H78" i="6"/>
  <c r="H79" i="6" s="1"/>
  <c r="F16" i="7" s="1"/>
  <c r="J78" i="6"/>
  <c r="J79" i="6" s="1"/>
  <c r="G16" i="7" s="1"/>
  <c r="K78" i="6"/>
  <c r="F73" i="6"/>
  <c r="H73" i="6"/>
  <c r="J73" i="6"/>
  <c r="K73" i="6"/>
  <c r="H72" i="6"/>
  <c r="J72" i="6"/>
  <c r="F67" i="6"/>
  <c r="H67" i="6"/>
  <c r="J67" i="6"/>
  <c r="K67" i="6"/>
  <c r="H66" i="6"/>
  <c r="J66" i="6"/>
  <c r="H58" i="6"/>
  <c r="J58" i="6"/>
  <c r="H56" i="6"/>
  <c r="J56" i="6"/>
  <c r="F51" i="6"/>
  <c r="H51" i="6"/>
  <c r="J51" i="6"/>
  <c r="K51" i="6"/>
  <c r="F46" i="6"/>
  <c r="H46" i="6"/>
  <c r="J46" i="6"/>
  <c r="K46" i="6"/>
  <c r="H42" i="6"/>
  <c r="H43" i="6" s="1"/>
  <c r="F10" i="7" s="1"/>
  <c r="J42" i="6"/>
  <c r="J43" i="6" s="1"/>
  <c r="G10" i="7" s="1"/>
  <c r="H39" i="6"/>
  <c r="F9" i="7" s="1"/>
  <c r="F38" i="6"/>
  <c r="F39" i="6" s="1"/>
  <c r="H38" i="6"/>
  <c r="J38" i="6"/>
  <c r="J39" i="6" s="1"/>
  <c r="G9" i="7" s="1"/>
  <c r="K38" i="6"/>
  <c r="F34" i="6"/>
  <c r="H34" i="6"/>
  <c r="F33" i="6"/>
  <c r="F35" i="6" s="1"/>
  <c r="H33" i="6"/>
  <c r="H35" i="6" s="1"/>
  <c r="F8" i="7" s="1"/>
  <c r="J33" i="6"/>
  <c r="K33" i="6"/>
  <c r="F27" i="6"/>
  <c r="H27" i="6"/>
  <c r="J27" i="6"/>
  <c r="K27" i="6"/>
  <c r="H26" i="6"/>
  <c r="J26" i="6"/>
  <c r="F23" i="6"/>
  <c r="H23" i="6"/>
  <c r="F6" i="7" s="1"/>
  <c r="F22" i="6"/>
  <c r="H22" i="6"/>
  <c r="J22" i="6"/>
  <c r="J23" i="6" s="1"/>
  <c r="G6" i="7" s="1"/>
  <c r="K22" i="6"/>
  <c r="J19" i="6"/>
  <c r="G5" i="7" s="1"/>
  <c r="F18" i="6"/>
  <c r="F19" i="6" s="1"/>
  <c r="H18" i="6"/>
  <c r="H19" i="6" s="1"/>
  <c r="F5" i="7" s="1"/>
  <c r="J18" i="6"/>
  <c r="K18" i="6"/>
  <c r="F13" i="6"/>
  <c r="L13" i="6" s="1"/>
  <c r="H13" i="6"/>
  <c r="J13" i="6"/>
  <c r="K13" i="6"/>
  <c r="H12" i="6"/>
  <c r="J12" i="6"/>
  <c r="F11" i="6"/>
  <c r="H11" i="6"/>
  <c r="L11" i="6" s="1"/>
  <c r="J11" i="6"/>
  <c r="K11" i="6"/>
  <c r="F10" i="6"/>
  <c r="H10" i="6"/>
  <c r="J10" i="6"/>
  <c r="K10" i="6"/>
  <c r="H9" i="6"/>
  <c r="J9" i="6"/>
  <c r="F8" i="6"/>
  <c r="H8" i="6"/>
  <c r="J8" i="6"/>
  <c r="K8" i="6"/>
  <c r="F7" i="6"/>
  <c r="H7" i="6"/>
  <c r="J7" i="6"/>
  <c r="K7" i="6"/>
  <c r="F6" i="6"/>
  <c r="H6" i="6"/>
  <c r="J6" i="6"/>
  <c r="K6" i="6"/>
  <c r="F5" i="6"/>
  <c r="H5" i="6"/>
  <c r="J5" i="6"/>
  <c r="K5" i="6"/>
  <c r="L52" i="8" l="1"/>
  <c r="L65" i="8"/>
  <c r="G15" i="9"/>
  <c r="H15" i="9" s="1"/>
  <c r="K72" i="6"/>
  <c r="F72" i="6"/>
  <c r="K42" i="6"/>
  <c r="F42" i="6"/>
  <c r="F43" i="6" s="1"/>
  <c r="K9" i="6"/>
  <c r="F9" i="6"/>
  <c r="F26" i="6"/>
  <c r="K26" i="6"/>
  <c r="K306" i="6"/>
  <c r="F306" i="6"/>
  <c r="K284" i="6"/>
  <c r="F284" i="6"/>
  <c r="K321" i="6"/>
  <c r="F321" i="6"/>
  <c r="I34" i="6"/>
  <c r="J34" i="6" s="1"/>
  <c r="J35" i="6" s="1"/>
  <c r="G8" i="7" s="1"/>
  <c r="I142" i="6"/>
  <c r="J142" i="6" s="1"/>
  <c r="G180" i="6"/>
  <c r="H180" i="6" s="1"/>
  <c r="F191" i="6"/>
  <c r="J75" i="6"/>
  <c r="G15" i="7" s="1"/>
  <c r="F322" i="6"/>
  <c r="F320" i="6"/>
  <c r="G280" i="6"/>
  <c r="H280" i="6" s="1"/>
  <c r="H316" i="6"/>
  <c r="F55" i="7" s="1"/>
  <c r="G125" i="6" s="1"/>
  <c r="H125" i="6" s="1"/>
  <c r="L146" i="6"/>
  <c r="H48" i="6"/>
  <c r="F11" i="7" s="1"/>
  <c r="I57" i="6"/>
  <c r="J57" i="6" s="1"/>
  <c r="H286" i="6"/>
  <c r="F50" i="7" s="1"/>
  <c r="G115" i="6" s="1"/>
  <c r="H115" i="6" s="1"/>
  <c r="E256" i="6"/>
  <c r="E233" i="6"/>
  <c r="L51" i="6"/>
  <c r="L148" i="6"/>
  <c r="J15" i="6"/>
  <c r="G4" i="7" s="1"/>
  <c r="I7" i="9" s="1"/>
  <c r="J7" i="9" s="1"/>
  <c r="F181" i="6"/>
  <c r="E33" i="7" s="1"/>
  <c r="E28" i="6" s="1"/>
  <c r="F310" i="6"/>
  <c r="E66" i="6"/>
  <c r="E285" i="6"/>
  <c r="E246" i="6"/>
  <c r="E64" i="6"/>
  <c r="E56" i="6"/>
  <c r="K209" i="6"/>
  <c r="E302" i="6"/>
  <c r="F302" i="6" s="1"/>
  <c r="J197" i="6"/>
  <c r="G36" i="7" s="1"/>
  <c r="I52" i="6" s="1"/>
  <c r="J52" i="6" s="1"/>
  <c r="J53" i="6" s="1"/>
  <c r="G12" i="7" s="1"/>
  <c r="E327" i="6"/>
  <c r="F327" i="6" s="1"/>
  <c r="E58" i="6"/>
  <c r="L194" i="6"/>
  <c r="L200" i="6"/>
  <c r="J265" i="6"/>
  <c r="G47" i="7" s="1"/>
  <c r="H253" i="6"/>
  <c r="F45" i="7" s="1"/>
  <c r="J310" i="6"/>
  <c r="G54" i="7" s="1"/>
  <c r="I124" i="6" s="1"/>
  <c r="J124" i="6" s="1"/>
  <c r="H174" i="6"/>
  <c r="F32" i="7" s="1"/>
  <c r="G14" i="6" s="1"/>
  <c r="H14" i="6" s="1"/>
  <c r="H15" i="6" s="1"/>
  <c r="F4" i="7" s="1"/>
  <c r="G7" i="9" s="1"/>
  <c r="H7" i="9" s="1"/>
  <c r="K229" i="6"/>
  <c r="J316" i="6"/>
  <c r="G55" i="7" s="1"/>
  <c r="I125" i="6" s="1"/>
  <c r="J125" i="6" s="1"/>
  <c r="J293" i="6"/>
  <c r="G51" i="7" s="1"/>
  <c r="I116" i="6" s="1"/>
  <c r="J116" i="6" s="1"/>
  <c r="J303" i="6"/>
  <c r="G53" i="7" s="1"/>
  <c r="I123" i="6" s="1"/>
  <c r="J123" i="6" s="1"/>
  <c r="K12" i="6"/>
  <c r="F12" i="6"/>
  <c r="L12" i="6" s="1"/>
  <c r="F119" i="8"/>
  <c r="E15" i="9" s="1"/>
  <c r="G14" i="9"/>
  <c r="H14" i="9" s="1"/>
  <c r="I10" i="9"/>
  <c r="J10" i="9" s="1"/>
  <c r="G10" i="9"/>
  <c r="H10" i="9" s="1"/>
  <c r="L326" i="6"/>
  <c r="J131" i="6"/>
  <c r="G24" i="7" s="1"/>
  <c r="L327" i="6"/>
  <c r="F328" i="6"/>
  <c r="L328" i="6" s="1"/>
  <c r="H131" i="6"/>
  <c r="F24" i="7" s="1"/>
  <c r="L325" i="6"/>
  <c r="L321" i="6"/>
  <c r="L320" i="6"/>
  <c r="L322" i="6"/>
  <c r="L319" i="6"/>
  <c r="E56" i="7"/>
  <c r="E129" i="6" s="1"/>
  <c r="E315" i="6"/>
  <c r="F315" i="6" s="1"/>
  <c r="L315" i="6" s="1"/>
  <c r="K314" i="6"/>
  <c r="L314" i="6"/>
  <c r="F316" i="6"/>
  <c r="L316" i="6" s="1"/>
  <c r="L313" i="6"/>
  <c r="L309" i="6"/>
  <c r="L308" i="6"/>
  <c r="L307" i="6"/>
  <c r="L306" i="6"/>
  <c r="L310" i="6"/>
  <c r="K301" i="6"/>
  <c r="L301" i="6"/>
  <c r="J126" i="6"/>
  <c r="G23" i="7" s="1"/>
  <c r="L302" i="6"/>
  <c r="F303" i="6"/>
  <c r="L303" i="6" s="1"/>
  <c r="L300" i="6"/>
  <c r="H126" i="6"/>
  <c r="F23" i="7" s="1"/>
  <c r="K296" i="6"/>
  <c r="L296" i="6"/>
  <c r="L297" i="6"/>
  <c r="E52" i="7"/>
  <c r="E122" i="6" s="1"/>
  <c r="L290" i="6"/>
  <c r="E291" i="6"/>
  <c r="F291" i="6" s="1"/>
  <c r="L291" i="6" s="1"/>
  <c r="G292" i="6"/>
  <c r="H292" i="6" s="1"/>
  <c r="L292" i="6" s="1"/>
  <c r="L289" i="6"/>
  <c r="L284" i="6"/>
  <c r="L278" i="6"/>
  <c r="L277" i="6"/>
  <c r="L276" i="6"/>
  <c r="I118" i="6"/>
  <c r="J118" i="6" s="1"/>
  <c r="I104" i="6"/>
  <c r="J104" i="6" s="1"/>
  <c r="I111" i="6"/>
  <c r="J111" i="6" s="1"/>
  <c r="L280" i="6"/>
  <c r="H281" i="6"/>
  <c r="F49" i="7" s="1"/>
  <c r="E279" i="6"/>
  <c r="F279" i="6" s="1"/>
  <c r="L275" i="6"/>
  <c r="L269" i="6"/>
  <c r="I109" i="6"/>
  <c r="J109" i="6" s="1"/>
  <c r="E270" i="6"/>
  <c r="F270" i="6" s="1"/>
  <c r="L268" i="6"/>
  <c r="G271" i="6"/>
  <c r="H271" i="6" s="1"/>
  <c r="L271" i="6" s="1"/>
  <c r="L263" i="6"/>
  <c r="L262" i="6"/>
  <c r="L261" i="6"/>
  <c r="H265" i="6"/>
  <c r="F47" i="7" s="1"/>
  <c r="G97" i="6" s="1"/>
  <c r="H97" i="6" s="1"/>
  <c r="I97" i="6"/>
  <c r="J97" i="6" s="1"/>
  <c r="I90" i="6"/>
  <c r="J90" i="6" s="1"/>
  <c r="E264" i="6"/>
  <c r="F264" i="6" s="1"/>
  <c r="L264" i="6" s="1"/>
  <c r="L260" i="6"/>
  <c r="I110" i="6"/>
  <c r="J110" i="6" s="1"/>
  <c r="I89" i="6"/>
  <c r="J89" i="6" s="1"/>
  <c r="I117" i="6"/>
  <c r="J117" i="6" s="1"/>
  <c r="I96" i="6"/>
  <c r="J96" i="6" s="1"/>
  <c r="I103" i="6"/>
  <c r="J103" i="6" s="1"/>
  <c r="J105" i="6"/>
  <c r="G20" i="7" s="1"/>
  <c r="G110" i="6"/>
  <c r="H110" i="6" s="1"/>
  <c r="G103" i="6"/>
  <c r="H103" i="6" s="1"/>
  <c r="G96" i="6"/>
  <c r="H96" i="6" s="1"/>
  <c r="G117" i="6"/>
  <c r="H117" i="6" s="1"/>
  <c r="G89" i="6"/>
  <c r="H89" i="6" s="1"/>
  <c r="L251" i="6"/>
  <c r="I88" i="6"/>
  <c r="J88" i="6" s="1"/>
  <c r="I95" i="6"/>
  <c r="J95" i="6" s="1"/>
  <c r="G95" i="6"/>
  <c r="H95" i="6" s="1"/>
  <c r="G88" i="6"/>
  <c r="H88" i="6" s="1"/>
  <c r="E252" i="6"/>
  <c r="F252" i="6" s="1"/>
  <c r="L250" i="6"/>
  <c r="I108" i="6"/>
  <c r="J108" i="6" s="1"/>
  <c r="J112" i="6" s="1"/>
  <c r="G21" i="7" s="1"/>
  <c r="I87" i="6"/>
  <c r="J87" i="6" s="1"/>
  <c r="J91" i="6" s="1"/>
  <c r="G18" i="7" s="1"/>
  <c r="I94" i="6"/>
  <c r="J94" i="6" s="1"/>
  <c r="G108" i="6"/>
  <c r="H108" i="6" s="1"/>
  <c r="G94" i="6"/>
  <c r="H94" i="6" s="1"/>
  <c r="G101" i="6"/>
  <c r="H101" i="6" s="1"/>
  <c r="L240" i="6"/>
  <c r="L239" i="6"/>
  <c r="L238" i="6"/>
  <c r="J84" i="6"/>
  <c r="G17" i="7" s="1"/>
  <c r="E241" i="6"/>
  <c r="K241" i="6" s="1"/>
  <c r="L237" i="6"/>
  <c r="G242" i="6"/>
  <c r="H242" i="6" s="1"/>
  <c r="L242" i="6" s="1"/>
  <c r="L229" i="6"/>
  <c r="L230" i="6"/>
  <c r="E41" i="7"/>
  <c r="E225" i="6" s="1"/>
  <c r="L224" i="6"/>
  <c r="H75" i="6"/>
  <c r="F15" i="7" s="1"/>
  <c r="L218" i="6"/>
  <c r="L217" i="6"/>
  <c r="E220" i="6"/>
  <c r="F220" i="6" s="1"/>
  <c r="H221" i="6"/>
  <c r="F39" i="7" s="1"/>
  <c r="G65" i="6" s="1"/>
  <c r="H65" i="6" s="1"/>
  <c r="L216" i="6"/>
  <c r="L215" i="6"/>
  <c r="I211" i="6"/>
  <c r="J211" i="6" s="1"/>
  <c r="J212" i="6" s="1"/>
  <c r="G38" i="7" s="1"/>
  <c r="I68" i="6" s="1"/>
  <c r="J68" i="6" s="1"/>
  <c r="J69" i="6" s="1"/>
  <c r="G14" i="7" s="1"/>
  <c r="H212" i="6"/>
  <c r="F38" i="7" s="1"/>
  <c r="G68" i="6" s="1"/>
  <c r="H68" i="6" s="1"/>
  <c r="L210" i="6"/>
  <c r="L209" i="6"/>
  <c r="L203" i="6"/>
  <c r="L202" i="6"/>
  <c r="E205" i="6"/>
  <c r="F205" i="6" s="1"/>
  <c r="L205" i="6" s="1"/>
  <c r="L201" i="6"/>
  <c r="L195" i="6"/>
  <c r="L197" i="6"/>
  <c r="L190" i="6"/>
  <c r="L189" i="6"/>
  <c r="L191" i="6"/>
  <c r="L188" i="6"/>
  <c r="E35" i="7"/>
  <c r="E47" i="6" s="1"/>
  <c r="L185" i="6"/>
  <c r="L184" i="6"/>
  <c r="L178" i="6"/>
  <c r="H181" i="6"/>
  <c r="F33" i="7" s="1"/>
  <c r="G28" i="6" s="1"/>
  <c r="H28" i="6" s="1"/>
  <c r="H30" i="6" s="1"/>
  <c r="F7" i="7" s="1"/>
  <c r="I179" i="6"/>
  <c r="J179" i="6" s="1"/>
  <c r="J181" i="6" s="1"/>
  <c r="G33" i="7" s="1"/>
  <c r="I8" i="9" s="1"/>
  <c r="J8" i="9" s="1"/>
  <c r="L177" i="6"/>
  <c r="F28" i="6"/>
  <c r="L173" i="6"/>
  <c r="K172" i="6"/>
  <c r="L174" i="6"/>
  <c r="L172" i="6"/>
  <c r="L167" i="6"/>
  <c r="L169" i="6"/>
  <c r="L163" i="6"/>
  <c r="L162" i="6"/>
  <c r="L164" i="6"/>
  <c r="L158" i="6"/>
  <c r="L159" i="6"/>
  <c r="L157" i="6"/>
  <c r="L154" i="6"/>
  <c r="L152" i="6"/>
  <c r="L147" i="6"/>
  <c r="L149" i="6"/>
  <c r="L141" i="6"/>
  <c r="L140" i="6"/>
  <c r="L135" i="6"/>
  <c r="L136" i="6"/>
  <c r="F137" i="6"/>
  <c r="L137" i="6" s="1"/>
  <c r="L134" i="6"/>
  <c r="J119" i="6"/>
  <c r="G22" i="7" s="1"/>
  <c r="L78" i="6"/>
  <c r="L79" i="6"/>
  <c r="L73" i="6"/>
  <c r="L72" i="6"/>
  <c r="L67" i="6"/>
  <c r="K64" i="6"/>
  <c r="F64" i="6"/>
  <c r="K59" i="6"/>
  <c r="L59" i="6"/>
  <c r="L46" i="6"/>
  <c r="L42" i="6"/>
  <c r="L43" i="6"/>
  <c r="L39" i="6"/>
  <c r="L38" i="6"/>
  <c r="L35" i="6"/>
  <c r="L33" i="6"/>
  <c r="L27" i="6"/>
  <c r="L26" i="6"/>
  <c r="L22" i="6"/>
  <c r="L23" i="6"/>
  <c r="L19" i="6"/>
  <c r="L18" i="6"/>
  <c r="L10" i="6"/>
  <c r="L9" i="6"/>
  <c r="L8" i="6"/>
  <c r="L7" i="6"/>
  <c r="L6" i="6"/>
  <c r="L5" i="6"/>
  <c r="K327" i="6"/>
  <c r="H56" i="7"/>
  <c r="E54" i="7"/>
  <c r="K302" i="6"/>
  <c r="H52" i="7"/>
  <c r="K291" i="6"/>
  <c r="K280" i="6"/>
  <c r="H41" i="7"/>
  <c r="L219" i="6"/>
  <c r="K219" i="6"/>
  <c r="E38" i="7"/>
  <c r="L204" i="6"/>
  <c r="K204" i="6"/>
  <c r="E36" i="7"/>
  <c r="L196" i="6"/>
  <c r="K196" i="6"/>
  <c r="E34" i="7"/>
  <c r="L180" i="6"/>
  <c r="K180" i="6"/>
  <c r="E32" i="7"/>
  <c r="E31" i="7"/>
  <c r="L168" i="6"/>
  <c r="K168" i="6"/>
  <c r="E30" i="7"/>
  <c r="E29" i="7"/>
  <c r="E28" i="7"/>
  <c r="L153" i="6"/>
  <c r="K153" i="6"/>
  <c r="E27" i="7"/>
  <c r="K148" i="6"/>
  <c r="E26" i="7"/>
  <c r="K142" i="6"/>
  <c r="K136" i="6"/>
  <c r="E16" i="7"/>
  <c r="E10" i="7"/>
  <c r="E9" i="7"/>
  <c r="E8" i="7"/>
  <c r="L34" i="6"/>
  <c r="K34" i="6"/>
  <c r="E6" i="7"/>
  <c r="E5" i="7"/>
  <c r="F206" i="6" l="1"/>
  <c r="L206" i="6" s="1"/>
  <c r="E10" i="9"/>
  <c r="G13" i="9"/>
  <c r="H13" i="9" s="1"/>
  <c r="I13" i="9"/>
  <c r="J13" i="9" s="1"/>
  <c r="G8" i="9"/>
  <c r="H8" i="9" s="1"/>
  <c r="E13" i="9"/>
  <c r="F13" i="9" s="1"/>
  <c r="G12" i="9"/>
  <c r="H12" i="9" s="1"/>
  <c r="I12" i="9"/>
  <c r="J12" i="9" s="1"/>
  <c r="H30" i="7"/>
  <c r="F56" i="6"/>
  <c r="L56" i="6" s="1"/>
  <c r="K56" i="6"/>
  <c r="K66" i="6"/>
  <c r="F66" i="6"/>
  <c r="L66" i="6" s="1"/>
  <c r="K256" i="6"/>
  <c r="F256" i="6"/>
  <c r="H9" i="7"/>
  <c r="H10" i="7"/>
  <c r="H16" i="7"/>
  <c r="H28" i="7"/>
  <c r="H5" i="7"/>
  <c r="H8" i="7"/>
  <c r="H27" i="7"/>
  <c r="H29" i="7"/>
  <c r="H31" i="7"/>
  <c r="H69" i="6"/>
  <c r="F14" i="7" s="1"/>
  <c r="J98" i="6"/>
  <c r="G19" i="7" s="1"/>
  <c r="I11" i="9" s="1"/>
  <c r="J11" i="9" s="1"/>
  <c r="F293" i="6"/>
  <c r="E51" i="7" s="1"/>
  <c r="E116" i="6" s="1"/>
  <c r="F58" i="6"/>
  <c r="L58" i="6" s="1"/>
  <c r="K58" i="6"/>
  <c r="K246" i="6"/>
  <c r="F246" i="6"/>
  <c r="L142" i="6"/>
  <c r="J143" i="6"/>
  <c r="H6" i="7"/>
  <c r="K285" i="6"/>
  <c r="F285" i="6"/>
  <c r="L285" i="6" s="1"/>
  <c r="K233" i="6"/>
  <c r="F233" i="6"/>
  <c r="I15" i="9"/>
  <c r="J15" i="9" s="1"/>
  <c r="F15" i="9"/>
  <c r="E12" i="9"/>
  <c r="F12" i="9" s="1"/>
  <c r="F10" i="9"/>
  <c r="L10" i="9" s="1"/>
  <c r="K10" i="9"/>
  <c r="E57" i="7"/>
  <c r="H57" i="7" s="1"/>
  <c r="E130" i="6"/>
  <c r="F129" i="6"/>
  <c r="K129" i="6"/>
  <c r="K315" i="6"/>
  <c r="E55" i="7"/>
  <c r="E125" i="6" s="1"/>
  <c r="H55" i="7"/>
  <c r="H54" i="7"/>
  <c r="E124" i="6"/>
  <c r="E53" i="7"/>
  <c r="K122" i="6"/>
  <c r="F122" i="6"/>
  <c r="K292" i="6"/>
  <c r="F116" i="6"/>
  <c r="H293" i="6"/>
  <c r="F51" i="7" s="1"/>
  <c r="G116" i="6" s="1"/>
  <c r="H116" i="6" s="1"/>
  <c r="H119" i="6" s="1"/>
  <c r="F22" i="7" s="1"/>
  <c r="K279" i="6"/>
  <c r="L279" i="6"/>
  <c r="F281" i="6"/>
  <c r="G118" i="6"/>
  <c r="H118" i="6" s="1"/>
  <c r="G111" i="6"/>
  <c r="H111" i="6" s="1"/>
  <c r="G104" i="6"/>
  <c r="H104" i="6" s="1"/>
  <c r="K270" i="6"/>
  <c r="K271" i="6"/>
  <c r="L270" i="6"/>
  <c r="F272" i="6"/>
  <c r="H272" i="6"/>
  <c r="F48" i="7" s="1"/>
  <c r="G90" i="6"/>
  <c r="H90" i="6" s="1"/>
  <c r="H91" i="6" s="1"/>
  <c r="F18" i="7" s="1"/>
  <c r="H98" i="6"/>
  <c r="F19" i="7" s="1"/>
  <c r="K264" i="6"/>
  <c r="F265" i="6"/>
  <c r="L265" i="6" s="1"/>
  <c r="K252" i="6"/>
  <c r="L252" i="6"/>
  <c r="F253" i="6"/>
  <c r="F241" i="6"/>
  <c r="K242" i="6"/>
  <c r="H243" i="6"/>
  <c r="F43" i="7" s="1"/>
  <c r="G83" i="6" s="1"/>
  <c r="H83" i="6" s="1"/>
  <c r="H84" i="6" s="1"/>
  <c r="F17" i="7" s="1"/>
  <c r="F225" i="6"/>
  <c r="K225" i="6"/>
  <c r="K220" i="6"/>
  <c r="L220" i="6"/>
  <c r="F221" i="6"/>
  <c r="K211" i="6"/>
  <c r="L212" i="6"/>
  <c r="G60" i="6"/>
  <c r="H60" i="6" s="1"/>
  <c r="H61" i="6" s="1"/>
  <c r="F13" i="7" s="1"/>
  <c r="L211" i="6"/>
  <c r="I60" i="6"/>
  <c r="J60" i="6" s="1"/>
  <c r="J61" i="6" s="1"/>
  <c r="G13" i="7" s="1"/>
  <c r="H38" i="7"/>
  <c r="E60" i="6"/>
  <c r="E68" i="6"/>
  <c r="K205" i="6"/>
  <c r="H36" i="7"/>
  <c r="E52" i="6"/>
  <c r="H35" i="7"/>
  <c r="K47" i="6"/>
  <c r="F47" i="6"/>
  <c r="H34" i="7"/>
  <c r="E29" i="6"/>
  <c r="K179" i="6"/>
  <c r="L179" i="6"/>
  <c r="K28" i="6"/>
  <c r="L28" i="6"/>
  <c r="L181" i="6"/>
  <c r="H33" i="7"/>
  <c r="H32" i="7"/>
  <c r="E14" i="6"/>
  <c r="E25" i="7"/>
  <c r="L64" i="6"/>
  <c r="E37" i="7" l="1"/>
  <c r="H37" i="7" s="1"/>
  <c r="L13" i="9"/>
  <c r="K13" i="9"/>
  <c r="G9" i="9"/>
  <c r="H9" i="9" s="1"/>
  <c r="L12" i="9"/>
  <c r="K12" i="9"/>
  <c r="H25" i="7"/>
  <c r="G26" i="7"/>
  <c r="L143" i="6"/>
  <c r="K15" i="9"/>
  <c r="F234" i="6"/>
  <c r="L233" i="6"/>
  <c r="F257" i="6"/>
  <c r="L256" i="6"/>
  <c r="F247" i="6"/>
  <c r="L246" i="6"/>
  <c r="F286" i="6"/>
  <c r="L15" i="9"/>
  <c r="T15" i="9" s="1"/>
  <c r="K130" i="6"/>
  <c r="F130" i="6"/>
  <c r="L130" i="6" s="1"/>
  <c r="F131" i="6"/>
  <c r="L129" i="6"/>
  <c r="K125" i="6"/>
  <c r="F125" i="6"/>
  <c r="L125" i="6" s="1"/>
  <c r="F124" i="6"/>
  <c r="L124" i="6" s="1"/>
  <c r="K124" i="6"/>
  <c r="E123" i="6"/>
  <c r="H53" i="7"/>
  <c r="L122" i="6"/>
  <c r="L116" i="6"/>
  <c r="H51" i="7"/>
  <c r="L293" i="6"/>
  <c r="K116" i="6"/>
  <c r="L281" i="6"/>
  <c r="E49" i="7"/>
  <c r="E48" i="7"/>
  <c r="L272" i="6"/>
  <c r="G102" i="6"/>
  <c r="H102" i="6" s="1"/>
  <c r="H105" i="6" s="1"/>
  <c r="F20" i="7" s="1"/>
  <c r="G109" i="6"/>
  <c r="H109" i="6" s="1"/>
  <c r="H112" i="6" s="1"/>
  <c r="F21" i="7" s="1"/>
  <c r="E47" i="7"/>
  <c r="H47" i="7"/>
  <c r="E97" i="6"/>
  <c r="E90" i="6"/>
  <c r="L253" i="6"/>
  <c r="E45" i="7"/>
  <c r="L241" i="6"/>
  <c r="F243" i="6"/>
  <c r="F226" i="6"/>
  <c r="L225" i="6"/>
  <c r="L221" i="6"/>
  <c r="E39" i="7"/>
  <c r="K60" i="6"/>
  <c r="F60" i="6"/>
  <c r="L60" i="6" s="1"/>
  <c r="K68" i="6"/>
  <c r="F68" i="6"/>
  <c r="E57" i="6"/>
  <c r="K57" i="6" s="1"/>
  <c r="K52" i="6"/>
  <c r="F52" i="6"/>
  <c r="F48" i="6"/>
  <c r="L47" i="6"/>
  <c r="F29" i="6"/>
  <c r="K29" i="6"/>
  <c r="F14" i="6"/>
  <c r="K14" i="6"/>
  <c r="K21" i="8" l="1"/>
  <c r="G11" i="9"/>
  <c r="H11" i="9" s="1"/>
  <c r="G6" i="9" s="1"/>
  <c r="H6" i="9" s="1"/>
  <c r="G5" i="9" s="1"/>
  <c r="H5" i="9" s="1"/>
  <c r="E8" i="10" s="1"/>
  <c r="L247" i="6"/>
  <c r="E44" i="7"/>
  <c r="L257" i="6"/>
  <c r="E46" i="7"/>
  <c r="L286" i="6"/>
  <c r="E50" i="7"/>
  <c r="E42" i="7"/>
  <c r="L234" i="6"/>
  <c r="H26" i="7"/>
  <c r="E24" i="7"/>
  <c r="L131" i="6"/>
  <c r="F123" i="6"/>
  <c r="K123" i="6"/>
  <c r="E118" i="6"/>
  <c r="E104" i="6"/>
  <c r="H49" i="7"/>
  <c r="E111" i="6"/>
  <c r="E102" i="6"/>
  <c r="E109" i="6"/>
  <c r="H48" i="7"/>
  <c r="F97" i="6"/>
  <c r="L97" i="6" s="1"/>
  <c r="K97" i="6"/>
  <c r="K90" i="6"/>
  <c r="F90" i="6"/>
  <c r="L90" i="6" s="1"/>
  <c r="E88" i="6"/>
  <c r="H45" i="7"/>
  <c r="E95" i="6"/>
  <c r="E43" i="7"/>
  <c r="L243" i="6"/>
  <c r="E40" i="7"/>
  <c r="L226" i="6"/>
  <c r="E65" i="6"/>
  <c r="H39" i="7"/>
  <c r="L68" i="6"/>
  <c r="F57" i="6"/>
  <c r="L57" i="6" s="1"/>
  <c r="F53" i="6"/>
  <c r="L52" i="6"/>
  <c r="E11" i="7"/>
  <c r="L48" i="6"/>
  <c r="L29" i="6"/>
  <c r="F30" i="6"/>
  <c r="F15" i="6"/>
  <c r="L14" i="6"/>
  <c r="F61" i="6" l="1"/>
  <c r="L21" i="8"/>
  <c r="L26" i="8" s="1"/>
  <c r="I9" i="9"/>
  <c r="J9" i="9" s="1"/>
  <c r="H24" i="9"/>
  <c r="E82" i="6"/>
  <c r="H42" i="7"/>
  <c r="H46" i="7"/>
  <c r="E89" i="6"/>
  <c r="E103" i="6"/>
  <c r="E96" i="6"/>
  <c r="E110" i="6"/>
  <c r="E117" i="6"/>
  <c r="E14" i="9"/>
  <c r="H50" i="7"/>
  <c r="E115" i="6"/>
  <c r="H11" i="7"/>
  <c r="H24" i="7"/>
  <c r="E101" i="6"/>
  <c r="E87" i="6"/>
  <c r="E108" i="6"/>
  <c r="H44" i="7"/>
  <c r="E94" i="6"/>
  <c r="E9" i="10"/>
  <c r="E10" i="10" s="1"/>
  <c r="L123" i="6"/>
  <c r="F126" i="6"/>
  <c r="F111" i="6"/>
  <c r="L111" i="6" s="1"/>
  <c r="K111" i="6"/>
  <c r="K104" i="6"/>
  <c r="F104" i="6"/>
  <c r="L104" i="6" s="1"/>
  <c r="F118" i="6"/>
  <c r="K118" i="6"/>
  <c r="F109" i="6"/>
  <c r="K109" i="6"/>
  <c r="F102" i="6"/>
  <c r="K102" i="6"/>
  <c r="K95" i="6"/>
  <c r="F95" i="6"/>
  <c r="K88" i="6"/>
  <c r="F88" i="6"/>
  <c r="E83" i="6"/>
  <c r="H43" i="7"/>
  <c r="H40" i="7"/>
  <c r="E74" i="6"/>
  <c r="F65" i="6"/>
  <c r="K65" i="6"/>
  <c r="E13" i="7"/>
  <c r="L61" i="6"/>
  <c r="L53" i="6"/>
  <c r="E12" i="7"/>
  <c r="L30" i="6"/>
  <c r="E7" i="7"/>
  <c r="E4" i="7"/>
  <c r="L15" i="6"/>
  <c r="E12" i="10" l="1"/>
  <c r="E13" i="10"/>
  <c r="K110" i="6"/>
  <c r="F110" i="6"/>
  <c r="L110" i="6" s="1"/>
  <c r="K108" i="6"/>
  <c r="F108" i="6"/>
  <c r="L108" i="6" s="1"/>
  <c r="K96" i="6"/>
  <c r="F96" i="6"/>
  <c r="L96" i="6" s="1"/>
  <c r="H13" i="7"/>
  <c r="H12" i="7"/>
  <c r="F87" i="6"/>
  <c r="L87" i="6" s="1"/>
  <c r="K87" i="6"/>
  <c r="I14" i="9"/>
  <c r="J14" i="9" s="1"/>
  <c r="I6" i="9" s="1"/>
  <c r="J6" i="9" s="1"/>
  <c r="I5" i="9" s="1"/>
  <c r="J5" i="9" s="1"/>
  <c r="F14" i="9"/>
  <c r="F103" i="6"/>
  <c r="L103" i="6" s="1"/>
  <c r="K103" i="6"/>
  <c r="H7" i="7"/>
  <c r="F94" i="6"/>
  <c r="L94" i="6" s="1"/>
  <c r="K94" i="6"/>
  <c r="F101" i="6"/>
  <c r="L101" i="6" s="1"/>
  <c r="K101" i="6"/>
  <c r="K115" i="6"/>
  <c r="F115" i="6"/>
  <c r="L115" i="6" s="1"/>
  <c r="F117" i="6"/>
  <c r="L117" i="6" s="1"/>
  <c r="K117" i="6"/>
  <c r="K89" i="6"/>
  <c r="F89" i="6"/>
  <c r="L89" i="6" s="1"/>
  <c r="K82" i="6"/>
  <c r="F82" i="6"/>
  <c r="L82" i="6" s="1"/>
  <c r="H4" i="7"/>
  <c r="L126" i="6"/>
  <c r="E23" i="7"/>
  <c r="L118" i="6"/>
  <c r="F119" i="6"/>
  <c r="L102" i="6"/>
  <c r="F105" i="6"/>
  <c r="L109" i="6"/>
  <c r="F112" i="6"/>
  <c r="L95" i="6"/>
  <c r="F98" i="6"/>
  <c r="L88" i="6"/>
  <c r="F91" i="6"/>
  <c r="F83" i="6"/>
  <c r="K83" i="6"/>
  <c r="F74" i="6"/>
  <c r="K74" i="6"/>
  <c r="L65" i="6"/>
  <c r="F69" i="6"/>
  <c r="K14" i="9" l="1"/>
  <c r="L14" i="9"/>
  <c r="H23" i="7"/>
  <c r="E11" i="10"/>
  <c r="J24" i="9"/>
  <c r="E22" i="7"/>
  <c r="L119" i="6"/>
  <c r="L105" i="6"/>
  <c r="E20" i="7"/>
  <c r="L112" i="6"/>
  <c r="E21" i="7"/>
  <c r="L98" i="6"/>
  <c r="E19" i="7"/>
  <c r="L91" i="6"/>
  <c r="E18" i="7"/>
  <c r="L83" i="6"/>
  <c r="F84" i="6"/>
  <c r="F75" i="6"/>
  <c r="L74" i="6"/>
  <c r="E14" i="7"/>
  <c r="L69" i="6"/>
  <c r="H18" i="7" l="1"/>
  <c r="H21" i="7"/>
  <c r="H22" i="7"/>
  <c r="H19" i="7"/>
  <c r="H20" i="7"/>
  <c r="H14" i="7"/>
  <c r="E8" i="9"/>
  <c r="E7" i="9"/>
  <c r="L84" i="6"/>
  <c r="E17" i="7"/>
  <c r="L75" i="6"/>
  <c r="E15" i="7"/>
  <c r="H15" i="7" l="1"/>
  <c r="H17" i="7"/>
  <c r="K8" i="9"/>
  <c r="F8" i="9"/>
  <c r="L8" i="9" s="1"/>
  <c r="F7" i="9"/>
  <c r="K7" i="9"/>
  <c r="L7" i="9" l="1"/>
  <c r="E11" i="9" l="1"/>
  <c r="E9" i="9"/>
  <c r="F9" i="9" l="1"/>
  <c r="K9" i="9"/>
  <c r="F11" i="9"/>
  <c r="L11" i="9" s="1"/>
  <c r="K11" i="9"/>
  <c r="L9" i="9" l="1"/>
  <c r="E6" i="9"/>
  <c r="F6" i="9" l="1"/>
  <c r="K6" i="9"/>
  <c r="E5" i="9" l="1"/>
  <c r="L6" i="9"/>
  <c r="F5" i="9" l="1"/>
  <c r="K5" i="9"/>
  <c r="F24" i="9" l="1"/>
  <c r="E4" i="10"/>
  <c r="E7" i="10" s="1"/>
  <c r="L5" i="9"/>
  <c r="L24" i="9" s="1"/>
  <c r="E20" i="10" l="1"/>
  <c r="E21" i="10"/>
  <c r="E19" i="10"/>
  <c r="E30" i="10" l="1"/>
</calcChain>
</file>

<file path=xl/sharedStrings.xml><?xml version="1.0" encoding="utf-8"?>
<sst xmlns="http://schemas.openxmlformats.org/spreadsheetml/2006/main" count="6884" uniqueCount="1269">
  <si>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</si>
  <si>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</si>
  <si>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</si>
  <si>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</si>
  <si>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</si>
  <si>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</si>
  <si>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</si>
  <si>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</si>
  <si>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</si>
  <si>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</si>
  <si>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</si>
  <si>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</si>
  <si>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</si>
  <si>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</si>
  <si>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</si>
  <si>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</si>
  <si>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</si>
  <si>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</si>
  <si>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</si>
  <si>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</si>
  <si>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</si>
  <si>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</si>
  <si>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</si>
  <si>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</si>
  <si>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</si>
  <si>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</si>
  <si>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</si>
  <si>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</si>
  <si>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</si>
  <si>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</si>
  <si>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</si>
  <si>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</si>
  <si>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</si>
  <si>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</si>
  <si>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</si>
  <si>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</si>
  <si>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</si>
  <si>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</si>
  <si>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</si>
  <si>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</si>
  <si>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</si>
  <si>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</si>
  <si>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</si>
  <si>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</si>
  <si>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</si>
  <si>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</si>
  <si>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</si>
  <si>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</si>
  <si>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</si>
  <si>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</si>
  <si>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송포 청소년 문화의집</t>
  </si>
  <si>
    <t/>
  </si>
  <si>
    <t>01</t>
  </si>
  <si>
    <t>0101  건축공사</t>
  </si>
  <si>
    <t>0101</t>
  </si>
  <si>
    <t>010101  가  설  공  사</t>
  </si>
  <si>
    <t>010101</t>
  </si>
  <si>
    <t>강관 조립말비계(이동식)설치 및 해체</t>
  </si>
  <si>
    <t>높이 2m, 3개월</t>
  </si>
  <si>
    <t>대</t>
  </si>
  <si>
    <t>호표 1</t>
  </si>
  <si>
    <t>5103C29091FF77306803239A2711E7</t>
  </si>
  <si>
    <t>T</t>
  </si>
  <si>
    <t>F</t>
  </si>
  <si>
    <t>0101015103C29091FF77306803239A2711E7</t>
  </si>
  <si>
    <t>건축물현장정리</t>
  </si>
  <si>
    <t>인테리어</t>
  </si>
  <si>
    <t>M2</t>
  </si>
  <si>
    <t>호표 2</t>
  </si>
  <si>
    <t>5103C29094B06FE1F8CE6313A7BA11</t>
  </si>
  <si>
    <t>0101015103C29094B06FE1F8CE6313A7BA11</t>
  </si>
  <si>
    <t>[ 합           계 ]</t>
  </si>
  <si>
    <t>TOTAL</t>
  </si>
  <si>
    <t>010102  타  일  공  사</t>
  </si>
  <si>
    <t>010102</t>
  </si>
  <si>
    <t>콩자갈깔기</t>
  </si>
  <si>
    <t>바닥, 지정콩자갈, 에폭시 10mm</t>
  </si>
  <si>
    <t>호표 3</t>
  </si>
  <si>
    <t>510302B09D64F9DA38A726BC57B610</t>
  </si>
  <si>
    <t>010102510302B09D64F9DA38A726BC57B610</t>
  </si>
  <si>
    <t>모자이크타일</t>
  </si>
  <si>
    <t>지정 모자이크 타일</t>
  </si>
  <si>
    <t>견적서</t>
  </si>
  <si>
    <t>562562B09DA0ADBC189B6A47B7797F29C757C5</t>
  </si>
  <si>
    <t>010102562562B09DA0ADBC189B6A47B7797F29C757C5</t>
  </si>
  <si>
    <t>타일 붙임 / 접착 붙이기 - 모자이크</t>
  </si>
  <si>
    <t>계단하부, 지정색 줄눈(초록색)</t>
  </si>
  <si>
    <t>호표 4</t>
  </si>
  <si>
    <t>510302B09E0FC39BA8660968A7CF7D</t>
  </si>
  <si>
    <t>010102510302B09E0FC39BA8660968A7CF7D</t>
  </si>
  <si>
    <t>010103  목공사및수장공사</t>
  </si>
  <si>
    <t>010103</t>
  </si>
  <si>
    <t>기존면 바탕정리</t>
  </si>
  <si>
    <t>바닥, 그라인딩</t>
  </si>
  <si>
    <t>호표 5</t>
  </si>
  <si>
    <t>5103A24093CB2DC5F81E8935873350</t>
  </si>
  <si>
    <t>0101035103A24093CB2DC5F81E8935873350</t>
  </si>
  <si>
    <t>강화마루 깔기</t>
  </si>
  <si>
    <t>8mm, 지정 강화마루</t>
  </si>
  <si>
    <t>호표 6</t>
  </si>
  <si>
    <t>510342D09B58E292285A5F4EC7C290</t>
  </si>
  <si>
    <t>010103510342D09B58E292285A5F4EC7C290</t>
  </si>
  <si>
    <t>강화마루 프로파일[강화마루깔기에 품포함]</t>
  </si>
  <si>
    <t>5.8T × 28mm × 2000mm</t>
  </si>
  <si>
    <t>M</t>
  </si>
  <si>
    <t>호표 7</t>
  </si>
  <si>
    <t>510342D09B58E292285A5F4EC7CAE6</t>
  </si>
  <si>
    <t>010103510342D09B58E292285A5F4EC7CAE6</t>
  </si>
  <si>
    <t>인조잔디 깔기</t>
  </si>
  <si>
    <t>나일론, 10*1820mm, 전면접합</t>
  </si>
  <si>
    <t>호표 8</t>
  </si>
  <si>
    <t>510322809DA9BC25B84B6E11B7870F</t>
  </si>
  <si>
    <t>010103510322809DA9BC25B84B6E11B7870F</t>
  </si>
  <si>
    <t>석고판 설치(나사고정) - 바탕용</t>
  </si>
  <si>
    <t>천장, 9.5t*2겹 붙임</t>
  </si>
  <si>
    <t>호표 9</t>
  </si>
  <si>
    <t>510322809F544453D8FA855127C58D</t>
  </si>
  <si>
    <t>010103510322809F544453D8FA855127C58D</t>
  </si>
  <si>
    <t>오픈 단부 마감</t>
  </si>
  <si>
    <t>천정, H:90, 합판 9t+각파이프ㅁ-30*30*2.1t</t>
  </si>
  <si>
    <t>호표 10</t>
  </si>
  <si>
    <t>510322809F52994B785E718307A2D6</t>
  </si>
  <si>
    <t>010103510322809F52994B785E718307A2D6</t>
  </si>
  <si>
    <t>오픈 단부 마감 [곡면부]</t>
  </si>
  <si>
    <t>천정, H:90, 합판 4.8t*2겹+각파이프ㅁ-30*30*2.1t</t>
  </si>
  <si>
    <t>호표 11</t>
  </si>
  <si>
    <t>510322809F52994B785E718307A1CF</t>
  </si>
  <si>
    <t>010103510322809F52994B785E718307A1CF</t>
  </si>
  <si>
    <t>캡 설치 [배기구멍]</t>
  </si>
  <si>
    <t>Φ100, 실리콘 마감</t>
  </si>
  <si>
    <t>EA</t>
  </si>
  <si>
    <t>호표 12</t>
  </si>
  <si>
    <t>510322809824D2FB2810970107B5DA</t>
  </si>
  <si>
    <t>010103510322809824D2FB2810970107B5DA</t>
  </si>
  <si>
    <t>지정색 시트지 부착</t>
  </si>
  <si>
    <t>SSTL 프레임</t>
  </si>
  <si>
    <t>호표 13</t>
  </si>
  <si>
    <t>510322809824D2FB2810970137076C</t>
  </si>
  <si>
    <t>010103510322809824D2FB2810970137076C</t>
  </si>
  <si>
    <t>010104  금  속  공  사</t>
  </si>
  <si>
    <t>010104</t>
  </si>
  <si>
    <t>타공판 설치</t>
  </si>
  <si>
    <t>W360 X D560 X H5, 브라켓 설치 후 타공판 부착</t>
  </si>
  <si>
    <t>50BBD2709928BAB1285961BD27B232820F4C3A</t>
  </si>
  <si>
    <t>01010450BBD2709928BAB1285961BD27B232820F4C3A</t>
  </si>
  <si>
    <t>W760 X D560 X H5, 브라켓 설치 후 타공판 부착</t>
  </si>
  <si>
    <t>50BBD2709928BAB1285961BD27B232820F4C3B</t>
  </si>
  <si>
    <t>01010450BBD2709928BAB1285961BD27B232820F4C3B</t>
  </si>
  <si>
    <t>운반 및 설치조립</t>
  </si>
  <si>
    <t>50BBD2709928BAB1285961BD27B232820F4C38</t>
  </si>
  <si>
    <t>01010450BBD2709928BAB1285961BD27B232820F4C38</t>
  </si>
  <si>
    <t>스토퍼 설치</t>
  </si>
  <si>
    <t>50BBD2709928BAB1285961BD27B232820F4C39</t>
  </si>
  <si>
    <t>01010450BBD2709928BAB1285961BD27B232820F4C39</t>
  </si>
  <si>
    <t>운반비</t>
  </si>
  <si>
    <t>50BBD2709928BAB1285961BD27B232820F4C36</t>
  </si>
  <si>
    <t>01010450BBD2709928BAB1285961BD27B232820F4C36</t>
  </si>
  <si>
    <t>010105  칠    공    사</t>
  </si>
  <si>
    <t>010105</t>
  </si>
  <si>
    <t>수성페인트 붓칠</t>
  </si>
  <si>
    <t>내천장 2회, 친환경, 설비파이프</t>
  </si>
  <si>
    <t>호표 14</t>
  </si>
  <si>
    <t>510332F090A62637F8C99338A78525</t>
  </si>
  <si>
    <t>010105510332F090A62637F8C99338A78525</t>
  </si>
  <si>
    <t>바탕만들기+수성페인트 롤러칠</t>
  </si>
  <si>
    <t>내부 2회, 친환경, 지정색-1</t>
  </si>
  <si>
    <t>호표 15</t>
  </si>
  <si>
    <t>510332F090A62636D8231660774132</t>
  </si>
  <si>
    <t>010105510332F090A62636D8231660774132</t>
  </si>
  <si>
    <t>내부 2회, 친환경, 지정색-2</t>
  </si>
  <si>
    <t>호표 16</t>
  </si>
  <si>
    <t>510332F090A62636D823166077402B</t>
  </si>
  <si>
    <t>010105510332F090A62636D823166077402B</t>
  </si>
  <si>
    <t>2층 천장 2회, 기존면, 친환경</t>
  </si>
  <si>
    <t>호표 17</t>
  </si>
  <si>
    <t>510332F090A62636D823B6B617BB12</t>
  </si>
  <si>
    <t>010105510332F090A62636D823B6B617BB12</t>
  </si>
  <si>
    <t>내천장 2회, con'c·mortar면, 친환경</t>
  </si>
  <si>
    <t>호표 18</t>
  </si>
  <si>
    <t>510332F090A62636D823B6B617B85D</t>
  </si>
  <si>
    <t>010105510332F090A62636D823B6B617B85D</t>
  </si>
  <si>
    <t>내천장 2회, G.B.면 올퍼티, 친환경</t>
  </si>
  <si>
    <t>호표 19</t>
  </si>
  <si>
    <t>510332F090A62636D823B6FDC74180</t>
  </si>
  <si>
    <t>010105510332F090A62636D823B6FDC74180</t>
  </si>
  <si>
    <t>바탕만들기+걸레받이용 페인트칠</t>
  </si>
  <si>
    <t>붓칠 2회, 투명 에나멜 페인트</t>
  </si>
  <si>
    <t>호표 20</t>
  </si>
  <si>
    <t>510332F0914DAE36B82E1EDD7724EC</t>
  </si>
  <si>
    <t>010105510332F0914DAE36B82E1EDD7724EC</t>
  </si>
  <si>
    <t>에폭시 라이닝</t>
  </si>
  <si>
    <t>바닥, 5mm, 투명(무광)</t>
  </si>
  <si>
    <t>호표 21</t>
  </si>
  <si>
    <t>510332F099847768E8D445D6C71CE6</t>
  </si>
  <si>
    <t>010105510332F099847768E8D445D6C71CE6</t>
  </si>
  <si>
    <t>세라믹 폴리싱</t>
  </si>
  <si>
    <t>에폭시 라이닝, 콩자갈깔기 위 2회 도포</t>
  </si>
  <si>
    <t>50BBD2709928BAB1285961BD27B232820EA760</t>
  </si>
  <si>
    <t>01010550BBD2709928BAB1285961BD27B232820EA760</t>
  </si>
  <si>
    <t>010106  구 조 물 공 사</t>
  </si>
  <si>
    <t>010106</t>
  </si>
  <si>
    <t>주방가구 [주방 상부장]</t>
  </si>
  <si>
    <t>W4,000 X D320 X H700</t>
  </si>
  <si>
    <t>50BBD2709928BAB1285961BD27B232820EA762</t>
  </si>
  <si>
    <t>01010650BBD2709928BAB1285961BD27B232820EA762</t>
  </si>
  <si>
    <t>주방가구 [아일랜드 식탁]</t>
  </si>
  <si>
    <t>W2,800 X D600 X H600,  상판 : W2,800 X D700 X H20, 상부구조포함</t>
  </si>
  <si>
    <t>50BBD2709928BAB1285961BD27B232820EA765</t>
  </si>
  <si>
    <t>01010650BBD2709928BAB1285961BD27B232820EA765</t>
  </si>
  <si>
    <t>주방가구 [기존 주방가구]</t>
  </si>
  <si>
    <t>W4,000 X D600 X H850, 문짝 제거 후 엘더(18T 원목)로 교체</t>
  </si>
  <si>
    <t>50BBD2709928BAB1285961BD27B232820EA764</t>
  </si>
  <si>
    <t>01010650BBD2709928BAB1285961BD27B232820EA764</t>
  </si>
  <si>
    <t>주방가구 [기기후드]</t>
  </si>
  <si>
    <t>600*180*295</t>
  </si>
  <si>
    <t>50BBD2709928BAB1285961BD27B232820EA766</t>
  </si>
  <si>
    <t>01010650BBD2709928BAB1285961BD27B232820EA766</t>
  </si>
  <si>
    <t>소    계</t>
  </si>
  <si>
    <t>50BA62D09A404D56381E97867779</t>
  </si>
  <si>
    <t>01010650BA62D09A404D56381E97867779</t>
  </si>
  <si>
    <t>LED 채널간판 면발광 사인물</t>
  </si>
  <si>
    <t>850*850*H=50(조명725*140)</t>
  </si>
  <si>
    <t>50BBD2709928BAB1285961BD27B232820EA386</t>
  </si>
  <si>
    <t>01010650BBD2709928BAB1285961BD27B232820EA386</t>
  </si>
  <si>
    <t>벤치 (1층, 옥탑층) (고무나무집성)</t>
  </si>
  <si>
    <t>W2,025 X D415 X H450(고무나무)</t>
  </si>
  <si>
    <t>50BBD2709928BAB1285961BD27B232820EA387</t>
  </si>
  <si>
    <t>01010650BBD2709928BAB1285961BD27B232820EA387</t>
  </si>
  <si>
    <t>라운지의자(자작나무합판)</t>
  </si>
  <si>
    <t>W4,975(2,100) X D700 X H450</t>
  </si>
  <si>
    <t>50BBD2709928BAB1285961BD27B232820EA384</t>
  </si>
  <si>
    <t>01010650BBD2709928BAB1285961BD27B232820EA384</t>
  </si>
  <si>
    <t>라운지의자 콘센트(2구+C TYP)</t>
  </si>
  <si>
    <t>W 197.2 x D 89.8</t>
  </si>
  <si>
    <t>50BBD2709928BAB1285961BD27B232820EA385</t>
  </si>
  <si>
    <t>01010650BBD2709928BAB1285961BD27B232820EA385</t>
  </si>
  <si>
    <t>수납장(2층메이커존)(자작나무합판)</t>
  </si>
  <si>
    <t>W1,850 X D350 X H2,700</t>
  </si>
  <si>
    <t>50BBD2709928BAB1285961BD27B232820EA382</t>
  </si>
  <si>
    <t>01010650BBD2709928BAB1285961BD27B232820EA382</t>
  </si>
  <si>
    <t>기둥선반(2층메이커존)(자작나무합판)</t>
  </si>
  <si>
    <t>W1,020 X D1,020 X H2,655</t>
  </si>
  <si>
    <t>50BBD2709928BAB1285961BD27B232820EA383</t>
  </si>
  <si>
    <t>01010650BBD2709928BAB1285961BD27B232820EA383</t>
  </si>
  <si>
    <t>양면수납함(3층 힐링존)(자작나무합판)</t>
  </si>
  <si>
    <t>W1,450 X D715 X H2,400</t>
  </si>
  <si>
    <t>50BBD2709928BAB1285961BD27B232820EA380</t>
  </si>
  <si>
    <t>01010650BBD2709928BAB1285961BD27B232820EA380</t>
  </si>
  <si>
    <t>3층플랜테리어(3층 힐링존)(자작나무합판)</t>
  </si>
  <si>
    <t>W1,120(910) X D200 X H200</t>
  </si>
  <si>
    <t>50BBD2709928BAB1285961BD27B232820EA381</t>
  </si>
  <si>
    <t>01010650BBD2709928BAB1285961BD27B232820EA381</t>
  </si>
  <si>
    <t>자작나무 수납장(3층 힐링존)(자작나무합판)</t>
  </si>
  <si>
    <t>W3,700 X D350 X H2,400</t>
  </si>
  <si>
    <t>50BBD2709928BAB1285961BD27B232820EA38E</t>
  </si>
  <si>
    <t>01010650BBD2709928BAB1285961BD27B232820EA38E</t>
  </si>
  <si>
    <t>선반(3층 힐링존)(자작나무합판)</t>
  </si>
  <si>
    <t>W3,200 X D180 X H70</t>
  </si>
  <si>
    <t>50BBD2709928BAB1285961BD27B232820EA38F</t>
  </si>
  <si>
    <t>01010650BBD2709928BAB1285961BD27B232820EA38F</t>
  </si>
  <si>
    <t>010107  조  경  연  출</t>
  </si>
  <si>
    <t>010107</t>
  </si>
  <si>
    <t>A. 1F_원형 모스월</t>
  </si>
  <si>
    <t>50BBD2709928BAB1285961BD27B232820F4DC5</t>
  </si>
  <si>
    <t>01010750BBD2709928BAB1285961BD27B232820F4DC5</t>
  </si>
  <si>
    <t>스칸디아모</t>
  </si>
  <si>
    <t>W850*H50</t>
  </si>
  <si>
    <t>50BBD2709928BAB1285961BD27B232820F4DC4</t>
  </si>
  <si>
    <t>01010750BBD2709928BAB1285961BD27B232820F4DC4</t>
  </si>
  <si>
    <t>B. 2F 플랜터</t>
  </si>
  <si>
    <t>W5175*D200*H200</t>
  </si>
  <si>
    <t>50BBD2709928BAB1285961BD27B232820F4DC7</t>
  </si>
  <si>
    <t>01010750BBD2709928BAB1285961BD27B232820F4DC7</t>
  </si>
  <si>
    <t>조화나무</t>
  </si>
  <si>
    <t>H1.0 내외</t>
  </si>
  <si>
    <t>50BBD2709928BAB1285961BD27B232820F4DC6</t>
  </si>
  <si>
    <t>01010750BBD2709928BAB1285961BD27B232820F4DC6</t>
  </si>
  <si>
    <t>하부 조화</t>
  </si>
  <si>
    <t>이미지 참고</t>
  </si>
  <si>
    <t>50BBD2709928BAB1285961BD27B232820F4DC1</t>
  </si>
  <si>
    <t>01010750BBD2709928BAB1285961BD27B232820F4DC1</t>
  </si>
  <si>
    <t>조경석</t>
  </si>
  <si>
    <t>1-2 목</t>
  </si>
  <si>
    <t>50BBD2709928BAB1285961BD27B232820F4DC0</t>
  </si>
  <si>
    <t>01010750BBD2709928BAB1285961BD27B232820F4DC0</t>
  </si>
  <si>
    <t>2-3 목</t>
  </si>
  <si>
    <t>50BBD2709928BAB1285961BD27B232820F4DC3</t>
  </si>
  <si>
    <t>01010750BBD2709928BAB1285961BD27B232820F4DC3</t>
  </si>
  <si>
    <t>하부 멀칭재</t>
  </si>
  <si>
    <t>마사토</t>
  </si>
  <si>
    <t>50BBD2709928BAB1285961BD27B232820F4DC2</t>
  </si>
  <si>
    <t>01010750BBD2709928BAB1285961BD27B232820F4DC2</t>
  </si>
  <si>
    <t>고정 부자재</t>
  </si>
  <si>
    <t>스티로폼 외</t>
  </si>
  <si>
    <t>50BBD2709928BAB1285961BD27B232820F4DCD</t>
  </si>
  <si>
    <t>01010750BBD2709928BAB1285961BD27B232820F4DCD</t>
  </si>
  <si>
    <t>W2800*D200*H200</t>
  </si>
  <si>
    <t>50BBD2709928BAB1285961BD27B232820F4DCC</t>
  </si>
  <si>
    <t>01010750BBD2709928BAB1285961BD27B232820F4DCC</t>
  </si>
  <si>
    <t>50BBD2709928BAB1285961BD27B232820F4A70</t>
  </si>
  <si>
    <t>01010750BBD2709928BAB1285961BD27B232820F4A70</t>
  </si>
  <si>
    <t>50BBD2709928BAB1285961BD27B232820F4A71</t>
  </si>
  <si>
    <t>01010750BBD2709928BAB1285961BD27B232820F4A71</t>
  </si>
  <si>
    <t>50BBD2709928BAB1285961BD27B232820F4A72</t>
  </si>
  <si>
    <t>01010750BBD2709928BAB1285961BD27B232820F4A72</t>
  </si>
  <si>
    <t>50BBD2709928BAB1285961BD27B232820F4A73</t>
  </si>
  <si>
    <t>01010750BBD2709928BAB1285961BD27B232820F4A73</t>
  </si>
  <si>
    <t>50BBD2709928BAB1285961BD27B232820F4A74</t>
  </si>
  <si>
    <t>01010750BBD2709928BAB1285961BD27B232820F4A74</t>
  </si>
  <si>
    <t>50BBD2709928BAB1285961BD27B232820F4A75</t>
  </si>
  <si>
    <t>01010750BBD2709928BAB1285961BD27B232820F4A75</t>
  </si>
  <si>
    <t>C. 3F 플랜터</t>
  </si>
  <si>
    <t>W1120*D200*H200</t>
  </si>
  <si>
    <t>50BBD2709928BAB1285961BD27B232820F4A76</t>
  </si>
  <si>
    <t>01010750BBD2709928BAB1285961BD27B232820F4A76</t>
  </si>
  <si>
    <t>50BBD2709928BAB1285961BD27B232820F4A77</t>
  </si>
  <si>
    <t>01010750BBD2709928BAB1285961BD27B232820F4A77</t>
  </si>
  <si>
    <t>50BBD2709928BAB1285961BD27B232820F4A78</t>
  </si>
  <si>
    <t>01010750BBD2709928BAB1285961BD27B232820F4A78</t>
  </si>
  <si>
    <t>50BBD2709928BAB1285961BD27B232820F4A79</t>
  </si>
  <si>
    <t>01010750BBD2709928BAB1285961BD27B232820F4A79</t>
  </si>
  <si>
    <t>50BBD2709928BAB1285961BD27B232820F4B17</t>
  </si>
  <si>
    <t>01010750BBD2709928BAB1285961BD27B232820F4B17</t>
  </si>
  <si>
    <t>50BBD2709928BAB1285961BD27B232820F4B16</t>
  </si>
  <si>
    <t>01010750BBD2709928BAB1285961BD27B232820F4B16</t>
  </si>
  <si>
    <t>50BBD2709928BAB1285961BD27B232820F4B15</t>
  </si>
  <si>
    <t>01010750BBD2709928BAB1285961BD27B232820F4B15</t>
  </si>
  <si>
    <t>D. 1F,옥상층_화분(2개소)</t>
  </si>
  <si>
    <t>50BBD2709928BAB1285961BD27B232820F4B14</t>
  </si>
  <si>
    <t>01010750BBD2709928BAB1285961BD27B232820F4B14</t>
  </si>
  <si>
    <t>50BBD2709928BAB1285961BD27B232820F4B13</t>
  </si>
  <si>
    <t>01010750BBD2709928BAB1285961BD27B232820F4B13</t>
  </si>
  <si>
    <t>50BBD2709928BAB1285961BD27B232820F4B12</t>
  </si>
  <si>
    <t>01010750BBD2709928BAB1285961BD27B232820F4B12</t>
  </si>
  <si>
    <t>화기</t>
  </si>
  <si>
    <t>245*245*H220</t>
  </si>
  <si>
    <t>50BBD2709928BAB1285961BD27B232820F4B11</t>
  </si>
  <si>
    <t>01010750BBD2709928BAB1285961BD27B232820F4B11</t>
  </si>
  <si>
    <t>멀칭재</t>
  </si>
  <si>
    <t>50BBD2709928BAB1285961BD27B232820F4B10</t>
  </si>
  <si>
    <t>01010750BBD2709928BAB1285961BD27B232820F4B10</t>
  </si>
  <si>
    <t>E. 인건비 및 공과잡비</t>
  </si>
  <si>
    <t>50BBD2709928BAB1285961BD27B232820F4B1F</t>
  </si>
  <si>
    <t>01010750BBD2709928BAB1285961BD27B232820F4B1F</t>
  </si>
  <si>
    <t>인건비</t>
  </si>
  <si>
    <t>전문연출공</t>
  </si>
  <si>
    <t>50BBD2709928BAB1285961BD27B232820F4B1E</t>
  </si>
  <si>
    <t>01010750BBD2709928BAB1285961BD27B232820F4B1E</t>
  </si>
  <si>
    <t>보조연출공</t>
  </si>
  <si>
    <t>50BBD2709928BAB1285961BD27B232820F4843</t>
  </si>
  <si>
    <t>01010750BBD2709928BAB1285961BD27B232820F4843</t>
  </si>
  <si>
    <t>운임</t>
  </si>
  <si>
    <t>고양기준</t>
  </si>
  <si>
    <t>50BBD2709928BAB1285961BD27B232820F4842</t>
  </si>
  <si>
    <t>01010750BBD2709928BAB1285961BD27B232820F4842</t>
  </si>
  <si>
    <t>공과잡비</t>
  </si>
  <si>
    <t>50BBD2709928BAB1285961BD27B232820F4841</t>
  </si>
  <si>
    <t>01010750BBD2709928BAB1285961BD27B232820F4841</t>
  </si>
  <si>
    <t>010108  철  거  공  사</t>
  </si>
  <si>
    <t>010108</t>
  </si>
  <si>
    <t>&lt;</t>
  </si>
  <si>
    <t>콘크리트 외벽 타공</t>
  </si>
  <si>
    <t>Φ100, 배기구멍</t>
  </si>
  <si>
    <t>호표 22</t>
  </si>
  <si>
    <t>5102C220957FA0AB3809F58797AB94</t>
  </si>
  <si>
    <t>0101085102C220957FA0AB3809F58797AB94</t>
  </si>
  <si>
    <t>경량천장철골틀 해체</t>
  </si>
  <si>
    <t>M-BAR</t>
  </si>
  <si>
    <t>호표 23</t>
  </si>
  <si>
    <t>5102C22095749AE5B8AA0FECA749EF</t>
  </si>
  <si>
    <t>0101085102C22095749AE5B8AA0FECA749EF</t>
  </si>
  <si>
    <t>석고판 해체</t>
  </si>
  <si>
    <t>천장</t>
  </si>
  <si>
    <t>호표 24</t>
  </si>
  <si>
    <t>5102C22095749AE5B8AA57F7D795A7</t>
  </si>
  <si>
    <t>0101085102C22095749AE5B8AA57F7D795A7</t>
  </si>
  <si>
    <t>석고보드 컷팅</t>
  </si>
  <si>
    <t>호표 25</t>
  </si>
  <si>
    <t>5102C22095749AE5B8AA57F7D795A2</t>
  </si>
  <si>
    <t>0101085102C22095749AE5B8AA57F7D795A2</t>
  </si>
  <si>
    <t>PVC계바닥재 해체</t>
  </si>
  <si>
    <t>호표 26</t>
  </si>
  <si>
    <t>5102C22095749AE5B8AAB88C9729F1</t>
  </si>
  <si>
    <t>0101085102C22095749AE5B8AAB88C9729F1</t>
  </si>
  <si>
    <t>카펫 철거</t>
  </si>
  <si>
    <t>바닥 및 수장 부분</t>
  </si>
  <si>
    <t>호표 27</t>
  </si>
  <si>
    <t>5102C22095749AE5B8AAB88C972A98</t>
  </si>
  <si>
    <t>0101085102C22095749AE5B8AAB88C972A98</t>
  </si>
  <si>
    <t>철강설</t>
  </si>
  <si>
    <t>철강설, 고철, 작업설부산물</t>
  </si>
  <si>
    <t>kg</t>
  </si>
  <si>
    <t>수집상차도</t>
  </si>
  <si>
    <t>560A82C0914BEA6F3869C83FA74BAC6E2C1122</t>
  </si>
  <si>
    <t>010108560A82C0914BEA6F3869C83FA74BAC6E2C1122</t>
  </si>
  <si>
    <t>폐기물소운반 및 상차비</t>
  </si>
  <si>
    <t>20m, 인력</t>
  </si>
  <si>
    <t>KG</t>
  </si>
  <si>
    <t>호표 28</t>
  </si>
  <si>
    <t>5102C22095749AE5B8B4A3BD776EBB</t>
  </si>
  <si>
    <t>0101085102C22095749AE5B8B4A3BD776EBB</t>
  </si>
  <si>
    <t>혼합건설폐기물 상차비</t>
  </si>
  <si>
    <t>(매립지반입대상 폐기물 포함)</t>
  </si>
  <si>
    <t>TON</t>
  </si>
  <si>
    <t>5103C29094B06C2C68C48E9B572094</t>
  </si>
  <si>
    <t>0101085103C29094B06C2C68C48E9B572094</t>
  </si>
  <si>
    <t>010109  건설폐기물처리비</t>
  </si>
  <si>
    <t>010109</t>
  </si>
  <si>
    <t>7</t>
  </si>
  <si>
    <t>혼합건설폐기물</t>
  </si>
  <si>
    <t>불연성 건설폐기물에 가연성 5% 이하 혼합</t>
  </si>
  <si>
    <t>5103C29094B06C2D785679F7A7CD68</t>
  </si>
  <si>
    <t>0101095103C29094B06C2D785679F7A7CD68</t>
  </si>
  <si>
    <t>그 밖의 건설폐기물에 가연성 5% 이하 혼합</t>
  </si>
  <si>
    <t>5103C29094B06C2D785679E567F88C</t>
  </si>
  <si>
    <t>0101095103C29094B06C2D785679E567F88C</t>
  </si>
  <si>
    <t>혼합건설폐기물 운반비</t>
  </si>
  <si>
    <t>24톤 암롤트럭, 30km</t>
  </si>
  <si>
    <t>5103C29094B06C2C68C48E9B1746EB</t>
  </si>
  <si>
    <t>0101095103C29094B06C2C68C48E9B1746EB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</si>
  <si>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</si>
  <si>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</si>
  <si>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</si>
  <si>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</si>
  <si>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</si>
  <si>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</si>
  <si>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</si>
  <si>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</si>
  <si>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</si>
  <si>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</si>
  <si>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</si>
  <si>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</si>
  <si>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</si>
  <si>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</si>
  <si>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</si>
  <si>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</si>
  <si>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</si>
  <si>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</si>
  <si>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</si>
  <si>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</si>
  <si>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강관 조립말비계(이동식)설치 및 해체  높이 2m, 3개월  대  공통 2-7-4, 2-2-5   ( 호표 1 )</t>
  </si>
  <si>
    <t>공통 2-7-4, 2-2-5</t>
  </si>
  <si>
    <t>비계안정장치</t>
  </si>
  <si>
    <t>비계안정장치, 비계기본틀, 기둥, 1.2*1.7m</t>
  </si>
  <si>
    <t>개</t>
  </si>
  <si>
    <t>562562B09DAA91D1C8B10E0C7775886F3D3527</t>
  </si>
  <si>
    <t>5103C29091FF77306803239A2711E7562562B09DAA91D1C8B10E0C7775886F3D3527</t>
  </si>
  <si>
    <t>비계안정장치, 가새, 1.2*1.9m</t>
  </si>
  <si>
    <t>562562B09DAA91D1C8B10E0C7775886F3D3529</t>
  </si>
  <si>
    <t>5103C29091FF77306803239A2711E7562562B09DAA91D1C8B10E0C7775886F3D3529</t>
  </si>
  <si>
    <t>비계안정장치, 수평띠장, 1829mm</t>
  </si>
  <si>
    <t>562562B09DAA91D1C8B10E0C7775886F3D3AA0</t>
  </si>
  <si>
    <t>5103C29091FF77306803239A2711E7562562B09DAA91D1C8B10E0C7775886F3D3AA0</t>
  </si>
  <si>
    <t>비계안정장치, 손잡이기둥</t>
  </si>
  <si>
    <t>562562B09DAA91D1C8B10E0C7775886F3D3AA7</t>
  </si>
  <si>
    <t>5103C29091FF77306803239A2711E7562562B09DAA91D1C8B10E0C7775886F3D3AA7</t>
  </si>
  <si>
    <t>비계안정장치, 손잡이, 1229mm</t>
  </si>
  <si>
    <t>562562B09DAA91D1C8B10E0C7775886F3D3AA1</t>
  </si>
  <si>
    <t>5103C29091FF77306803239A2711E7562562B09DAA91D1C8B10E0C7775886F3D3AA1</t>
  </si>
  <si>
    <t>비계안정장치, 손잡이, 1829mm</t>
  </si>
  <si>
    <t>562562B09DAA91D1C8B10E0C7775886F3D3AA6</t>
  </si>
  <si>
    <t>5103C29091FF77306803239A2711E7562562B09DAA91D1C8B10E0C7775886F3D3AA6</t>
  </si>
  <si>
    <t>비계안정장치, 바퀴</t>
  </si>
  <si>
    <t>562562B09DAA91D1C8B10E0C7775886F3D3AA4</t>
  </si>
  <si>
    <t>5103C29091FF77306803239A2711E7562562B09DAA91D1C8B10E0C7775886F3D3AA4</t>
  </si>
  <si>
    <t>비계안정장치, 쟈키</t>
  </si>
  <si>
    <t>562562B09DAA91D1C8B10E0C7775886F3D3AA5</t>
  </si>
  <si>
    <t>5103C29091FF77306803239A2711E7562562B09DAA91D1C8B10E0C7775886F3D3AA5</t>
  </si>
  <si>
    <t>비계안정장치, 발판, 40*200*2000</t>
  </si>
  <si>
    <t>장</t>
  </si>
  <si>
    <t>562562B09DAA91D1C8B10E0C5745C797A805EC</t>
  </si>
  <si>
    <t>5103C29091FF77306803239A2711E7562562B09DAA91D1C8B10E0C5745C797A805EC</t>
  </si>
  <si>
    <t>높이 2m, 노무비</t>
  </si>
  <si>
    <t>호표 29</t>
  </si>
  <si>
    <t>5103C29091FF773068032389B73FC8</t>
  </si>
  <si>
    <t>5103C29091FF77306803239A2711E75103C29091FF773068032389B73FC8</t>
  </si>
  <si>
    <t xml:space="preserve"> [ 합          계 ]</t>
  </si>
  <si>
    <t>보통인부</t>
  </si>
  <si>
    <t>일반공사 직종</t>
  </si>
  <si>
    <t>인</t>
  </si>
  <si>
    <t>51D052209D26FBA708579E3847D41FE567EAF5</t>
  </si>
  <si>
    <t>5103C29094B06FE1F8CE6313A7BA1151D052209D26FBA708579E3847D41FE567EAF5</t>
  </si>
  <si>
    <t>콩자갈깔기  바닥, 지정콩자갈, 에폭시 10mm  M2     ( 호표 3 )</t>
  </si>
  <si>
    <t>콩자갈수지포장</t>
  </si>
  <si>
    <t>t:10 미장시공</t>
  </si>
  <si>
    <t>560A82C0914394F608BD8296A7F8F3938EFFCA</t>
  </si>
  <si>
    <t>510302B09D64F9DA38A726BC57B610560A82C0914394F608BD8296A7F8F3938EFFCA</t>
  </si>
  <si>
    <t>에폭시접착제</t>
  </si>
  <si>
    <t>에폭시접착제, 세라믹타일용</t>
  </si>
  <si>
    <t>5625724091A160AAD8926EEC37158482B1D4AE</t>
  </si>
  <si>
    <t>510302B09E0FC39BA8660968A7CF7D5625724091A160AAD8926EEC37158482B1D4AE</t>
  </si>
  <si>
    <t>타일시멘트</t>
  </si>
  <si>
    <t>타일시멘트, 줄눈용, 백색</t>
  </si>
  <si>
    <t>562562B09DA25B10E8C01A2EB730A954A76EF2</t>
  </si>
  <si>
    <t>510302B09E0FC39BA8660968A7CF7D562562B09DA25B10E8C01A2EB730A954A76EF2</t>
  </si>
  <si>
    <t>타일 붙임 / 접착 붙이기 - 모자이크(유니트형)</t>
  </si>
  <si>
    <t>벽면, 타일규격(m2), 0.04∼0.10 이하</t>
  </si>
  <si>
    <t>호표 30</t>
  </si>
  <si>
    <t>510302B09E0FC39BA8660968A7CD4B</t>
  </si>
  <si>
    <t>510302B09E0FC39BA8660968A7CF7D510302B09E0FC39BA8660968A7CD4B</t>
  </si>
  <si>
    <t>타일줄눈 설치 / 벽면</t>
  </si>
  <si>
    <t>타일규격 m2, 0.04 ~ 0.10 이하</t>
  </si>
  <si>
    <t>호표 31</t>
  </si>
  <si>
    <t>510302B09E0FC81DE81E0AD127ECC3</t>
  </si>
  <si>
    <t>510302B09E0FC39BA8660968A7CF7D510302B09E0FC81DE81E0AD127ECC3</t>
  </si>
  <si>
    <t>기존면 바탕정리  바닥, 그라인딩  M2  건축 9-2-1   ( 호표 5 )</t>
  </si>
  <si>
    <t>견출공</t>
  </si>
  <si>
    <t>51D052209D26FBA708579E3847D41FE567E8CB</t>
  </si>
  <si>
    <t>5103A24093CB2DC5F81E893587335051D052209D26FBA708579E3847D41FE567E8CB</t>
  </si>
  <si>
    <t>공구손료</t>
  </si>
  <si>
    <t>인력품의 3%</t>
  </si>
  <si>
    <t>식</t>
  </si>
  <si>
    <t>501A82909084D51448F19BE8479D001</t>
  </si>
  <si>
    <t>5103A24093CB2DC5F81E8935873350501A82909084D51448F19BE8479D001</t>
  </si>
  <si>
    <t>플로어링보드</t>
  </si>
  <si>
    <t>강화마루, 8×190×1200mm</t>
  </si>
  <si>
    <t>562562B09DA52FF218F8185F6788D0649F7EA0</t>
  </si>
  <si>
    <t>510342D09B58E292285A5F4EC7C290562562B09DA52FF218F8185F6788D0649F7EA0</t>
  </si>
  <si>
    <t>강화마루 프로파일[강화마루깔기에 품포함]  5.8T × 28mm × 2000mm  M     ( 호표 7 )</t>
  </si>
  <si>
    <t>플로어링보드 프로파일</t>
  </si>
  <si>
    <t>562562B09DA52FF218F8185F6788D0649F7EA5</t>
  </si>
  <si>
    <t>510342D09B58E292285A5F4EC7CAE6562562B09DA52FF218F8185F6788D0649F7EA5</t>
  </si>
  <si>
    <t>인조잔디</t>
  </si>
  <si>
    <t>인조잔디, 나일론, 10*1820mm</t>
  </si>
  <si>
    <t>562562B09DA1B2F7181CDC087774F3B2A2265A</t>
  </si>
  <si>
    <t>510322809DA9BC25B84B6E11B7870F562562B09DA1B2F7181CDC087774F3B2A2265A</t>
  </si>
  <si>
    <t>PVC계 바닥재 설치 - 시트</t>
  </si>
  <si>
    <t>주재료 제외, 전면접합</t>
  </si>
  <si>
    <t>호표 32</t>
  </si>
  <si>
    <t>510322809DA9BC25B84B6E11A7E1AB</t>
  </si>
  <si>
    <t>510322809DA9BC25B84B6E11B7870F510322809DA9BC25B84B6E11A7E1AB</t>
  </si>
  <si>
    <t>석고보드</t>
  </si>
  <si>
    <t>석고보드, 평보드, 9.5*900*2400mm(㎡)</t>
  </si>
  <si>
    <t>562562B09DA52FF05821F28FC76949844995F2</t>
  </si>
  <si>
    <t>510322809F544453D8FA855127C58D562562B09DA52FF05821F28FC76949844995F2</t>
  </si>
  <si>
    <t>천장, 2겹 붙임</t>
  </si>
  <si>
    <t>호표 33</t>
  </si>
  <si>
    <t>510322809F544453D8FA855127C588</t>
  </si>
  <si>
    <t>510322809F544453D8FA855127C58D510322809F544453D8FA855127C588</t>
  </si>
  <si>
    <t>아연도각관</t>
  </si>
  <si>
    <t>30*30*t2.3mm, 1.894kg/m</t>
  </si>
  <si>
    <t>5652B22093117C8B386CB9A4B719769CE1DC6F</t>
  </si>
  <si>
    <t>510322809F52994B785E718307A2D65652B22093117C8B386CB9A4B719769CE1DC6F</t>
  </si>
  <si>
    <t>잡철물 제작 및 설치</t>
  </si>
  <si>
    <t>규격철물 설치, 일반철재</t>
  </si>
  <si>
    <t>호표 34</t>
  </si>
  <si>
    <t>510372009330898FB8544261A76C0A</t>
  </si>
  <si>
    <t>510322809F52994B785E718307A2D6510372009330898FB8544261A76C0A</t>
  </si>
  <si>
    <t>510322809F52994B785E718307A2D6560A82C0914BEA6F3869C83FA74BAC6E2C1122</t>
  </si>
  <si>
    <t>보통합판</t>
  </si>
  <si>
    <t>보통합판, 1급, 9.0*1220*2440mm</t>
  </si>
  <si>
    <t>560A82C09140C3E64880492CB7180E25030414</t>
  </si>
  <si>
    <t>510322809F52994B785E718307A2D6560A82C09140C3E64880492CB7180E25030414</t>
  </si>
  <si>
    <t>벽체합판 설치</t>
  </si>
  <si>
    <t>합판 별도</t>
  </si>
  <si>
    <t>호표 35</t>
  </si>
  <si>
    <t>510322809F52994B785E718307A3FD</t>
  </si>
  <si>
    <t>510322809F52994B785E718307A2D6510322809F52994B785E718307A3FD</t>
  </si>
  <si>
    <t>510322809F52994B785E718307A1CF5652B22093117C8B386CB9A4B719769CE1DC6F</t>
  </si>
  <si>
    <t>현장제작 설치, 일반철재</t>
  </si>
  <si>
    <t>호표 36</t>
  </si>
  <si>
    <t>510372009330898FB866A27C5798C3</t>
  </si>
  <si>
    <t>510322809F52994B785E718307A1CF510372009330898FB866A27C5798C3</t>
  </si>
  <si>
    <t>510322809F52994B785E718307A1CF560A82C0914BEA6F3869C83FA74BAC6E2C1122</t>
  </si>
  <si>
    <t>보통합판, 1급, 4.8*1220*2440mm</t>
  </si>
  <si>
    <t>560A82C09140C3E64880492CB7180E25030410</t>
  </si>
  <si>
    <t>510322809F52994B785E718307A1CF560A82C09140C3E64880492CB7180E25030410</t>
  </si>
  <si>
    <t>510322809F52994B785E718307A1CF510322809F52994B785E718307A3FD</t>
  </si>
  <si>
    <t>캡 설치 [배기구멍]  Φ100, 실리콘 마감  EA     ( 호표 12 )</t>
  </si>
  <si>
    <t>배기후드 캡</t>
  </si>
  <si>
    <t>562562B09DA6343138A7311C278D5506E8D23A</t>
  </si>
  <si>
    <t>510322809824D2FB2810970107B5DA562562B09DA6343138A7311C278D5506E8D23A</t>
  </si>
  <si>
    <t>덕트공</t>
  </si>
  <si>
    <t>51D052209D26FBA708579E3847D41FE567EE51</t>
  </si>
  <si>
    <t>510322809824D2FB2810970107B5DA51D052209D26FBA708579E3847D41FE567EE51</t>
  </si>
  <si>
    <t>수밀코킹(실리콘)</t>
  </si>
  <si>
    <t>5㎜*5㎜</t>
  </si>
  <si>
    <t>호표 37</t>
  </si>
  <si>
    <t>510352C09672651648DEF57437FCBE</t>
  </si>
  <si>
    <t>510322809824D2FB2810970107B5DA510352C09672651648DEF57437FCBE</t>
  </si>
  <si>
    <t>지정색 시트지 부착  SSTL 프레임  M2     ( 호표 13 )</t>
  </si>
  <si>
    <t>인테리어필름</t>
  </si>
  <si>
    <t>0.42*1.22, 메탈계, 방염</t>
  </si>
  <si>
    <t>562562B09DA52FF0582137AA77E7AD9BF192C3</t>
  </si>
  <si>
    <t>510322809824D2FB2810970137076C562562B09DA52FF0582137AA77E7AD9BF192C3</t>
  </si>
  <si>
    <t>수성페인트 붓칠 재료비</t>
  </si>
  <si>
    <t>내부, 2회, 친환경</t>
  </si>
  <si>
    <t>호표 39</t>
  </si>
  <si>
    <t>510332F090A62637F88368C9B7DC6F</t>
  </si>
  <si>
    <t>510332F090A62637F8C99338A78525510332F090A62637F88368C9B7DC6F</t>
  </si>
  <si>
    <t>천장 2회 노무비</t>
  </si>
  <si>
    <t>호표 40</t>
  </si>
  <si>
    <t>510332F090A62637F89DEDC5E77ACF</t>
  </si>
  <si>
    <t>510332F090A62637F8C99338A78525510332F090A62637F89DEDC5E77ACF</t>
  </si>
  <si>
    <t>con'c, mortar면 바탕만들기 재료비</t>
  </si>
  <si>
    <t>내부, 친환경</t>
  </si>
  <si>
    <t>호표 41</t>
  </si>
  <si>
    <t>510332E0901A8D09C827140407E345</t>
  </si>
  <si>
    <t>510332F090A62636D8231660774132510332E0901A8D09C827140407E345</t>
  </si>
  <si>
    <t>con'c, mortar면 바탕만들기</t>
  </si>
  <si>
    <t>내부 친환경 노무비</t>
  </si>
  <si>
    <t>호표 42</t>
  </si>
  <si>
    <t>510332E0901A8D09C8271431A7EBE8</t>
  </si>
  <si>
    <t>510332F090A62636D8231660774132510332E0901A8D09C8271431A7EBE8</t>
  </si>
  <si>
    <t>수성페인트 롤러칠 재료비</t>
  </si>
  <si>
    <t>내부, 2회, 친환경페인트</t>
  </si>
  <si>
    <t>호표 43</t>
  </si>
  <si>
    <t>510332F090A62636D823314E27A12C</t>
  </si>
  <si>
    <t>510332F090A62636D8231660774132510332F090A62636D823314E27A12C</t>
  </si>
  <si>
    <t>수성페인트 롤러칠</t>
  </si>
  <si>
    <t>2회 노무비</t>
  </si>
  <si>
    <t>호표 44</t>
  </si>
  <si>
    <t>510332F090A62636D87B52E2C77B45</t>
  </si>
  <si>
    <t>510332F090A62636D8231660774132510332F090A62636D87B52E2C77B45</t>
  </si>
  <si>
    <t>510332F090A62636D823166077402B510332E0901A8D09C827140407E345</t>
  </si>
  <si>
    <t>510332F090A62636D823166077402B510332E0901A8D09C8271431A7EBE8</t>
  </si>
  <si>
    <t>510332F090A62636D823166077402B510332F090A62636D823314E27A12C</t>
  </si>
  <si>
    <t>510332F090A62636D823166077402B510332F090A62636D87B52E2C77B45</t>
  </si>
  <si>
    <t>510332F090A62636D823B6B617BB12510332E0901A8D09C827140407E345</t>
  </si>
  <si>
    <t>내천장 친환경 노무비</t>
  </si>
  <si>
    <t>호표 45</t>
  </si>
  <si>
    <t>510332E0901A8D09C827140477137B</t>
  </si>
  <si>
    <t>510332F090A62636D823B6B617BB12510332E0901A8D09C827140477137B</t>
  </si>
  <si>
    <t>510332F090A62636D823B6B617BB12510332F090A62636D823314E27A12C</t>
  </si>
  <si>
    <t>호표 46</t>
  </si>
  <si>
    <t>510332F090A62636D800519687291C</t>
  </si>
  <si>
    <t>510332F090A62636D823B6B617BB12510332F090A62636D800519687291C</t>
  </si>
  <si>
    <t>510332F090A62636D823B6B617B85D510332E0901A8D09C827140407E345</t>
  </si>
  <si>
    <t>510332F090A62636D823B6B617B85D510332E0901A8D09C827140477137B</t>
  </si>
  <si>
    <t>510332F090A62636D823B6B617B85D510332F090A62636D823314E27A12C</t>
  </si>
  <si>
    <t>510332F090A62636D823B6B617B85D510332F090A62636D800519687291C</t>
  </si>
  <si>
    <t>석고보드면 바탕만들기 재료비</t>
  </si>
  <si>
    <t>올퍼티, 친환경</t>
  </si>
  <si>
    <t>호표 47</t>
  </si>
  <si>
    <t>510332E0901A8D09C82726CD674BDB</t>
  </si>
  <si>
    <t>510332F090A62636D823B6FDC74180510332E0901A8D09C82726CD674BDB</t>
  </si>
  <si>
    <t>석고보드면 바탕만들기</t>
  </si>
  <si>
    <t>올퍼티 천장 친환경, 노무비</t>
  </si>
  <si>
    <t>호표 48</t>
  </si>
  <si>
    <t>510332E0901A8D09C82726CD0720AA</t>
  </si>
  <si>
    <t>510332F090A62636D823B6FDC74180510332E0901A8D09C82726CD0720AA</t>
  </si>
  <si>
    <t>510332F090A62636D823B6FDC74180510332F090A62636D823314E27A12C</t>
  </si>
  <si>
    <t>510332F090A62636D823B6FDC74180510332F090A62636D800519687291C</t>
  </si>
  <si>
    <t>콘크리트·모르타르면 바탕만들기 재료비</t>
  </si>
  <si>
    <t>호표 49</t>
  </si>
  <si>
    <t>510332E0901A8D09C82737C22758D9</t>
  </si>
  <si>
    <t>510332F0914DAE36B82E1EDD7724EC510332E0901A8D09C82737C22758D9</t>
  </si>
  <si>
    <t>콘크리트·모르타르면 바탕만들기</t>
  </si>
  <si>
    <t>노무비</t>
  </si>
  <si>
    <t>호표 50</t>
  </si>
  <si>
    <t>510332E0901A8D09C827373C379F25</t>
  </si>
  <si>
    <t>510332F0914DAE36B82E1EDD7724EC510332E0901A8D09C827373C379F25</t>
  </si>
  <si>
    <t>걸레받이용 페인트칠 재료비</t>
  </si>
  <si>
    <t>붓칠, 투명에나멜, 2회</t>
  </si>
  <si>
    <t>호표 51</t>
  </si>
  <si>
    <t>510332F0914DAE36B82E1EEFF7D5FC</t>
  </si>
  <si>
    <t>510332F0914DAE36B82E1EDD7724EC510332F0914DAE36B82E1EEFF7D5FC</t>
  </si>
  <si>
    <t>걸레받이용 페인트칠</t>
  </si>
  <si>
    <t>붓칠 2회 노무비</t>
  </si>
  <si>
    <t>호표 52</t>
  </si>
  <si>
    <t>510332F0914DAE36B82E1EF847FBAC</t>
  </si>
  <si>
    <t>510332F0914DAE36B82E1EDD7724EC510332F0914DAE36B82E1EF847FBAC</t>
  </si>
  <si>
    <t>에폭시 라이닝칠 재료비</t>
  </si>
  <si>
    <t>5mm, 투명, 무광</t>
  </si>
  <si>
    <t>호표 53</t>
  </si>
  <si>
    <t>510332F099847768E8F7258E578929</t>
  </si>
  <si>
    <t>510332F099847768E8D445D6C71CE6510332F099847768E8F7258E578929</t>
  </si>
  <si>
    <t>에폭시 라이닝(레기칠 노무비)</t>
  </si>
  <si>
    <t>하도1회, 퍼티 및 연마, 에폭시 페인트 2회칠 기준</t>
  </si>
  <si>
    <t>호표 54</t>
  </si>
  <si>
    <t>510332F099847768E8E6B661074D15</t>
  </si>
  <si>
    <t>510332F099847768E8D445D6C71CE6510332F099847768E8E6B661074D15</t>
  </si>
  <si>
    <t>착암공</t>
  </si>
  <si>
    <t>51D052209D26FBA708579E3847D41FE567EB98</t>
  </si>
  <si>
    <t>5102C220957FA0AB3809F58797AB9451D052209D26FBA708579E3847D41FE567EB98</t>
  </si>
  <si>
    <t>5102C220957FA0AB3809F58797AB9451D052209D26FBA708579E3847D41FE567EAF5</t>
  </si>
  <si>
    <t>인력품의 2%</t>
  </si>
  <si>
    <t>5102C220957FA0AB3809F58797AB94501A82909084D51448F19BE8479D001</t>
  </si>
  <si>
    <t>내장공</t>
  </si>
  <si>
    <t>51D052209D26FBA708579E3847D41FE567E9D0</t>
  </si>
  <si>
    <t>5102C22095749AE5B8AA0FECA749EF51D052209D26FBA708579E3847D41FE567E9D0</t>
  </si>
  <si>
    <t>5102C22095749AE5B8AA0FECA749EF51D052209D26FBA708579E3847D41FE567EAF5</t>
  </si>
  <si>
    <t>5102C22095749AE5B8AA0FECA749EF501A82909084D51448F19BE8479D001</t>
  </si>
  <si>
    <t>석고판 해체  천장  M2  유지 3-2-6   ( 호표 24 )</t>
  </si>
  <si>
    <t>유지 3-2-6</t>
  </si>
  <si>
    <t>5102C22095749AE5B8AA57F7D795A751D052209D26FBA708579E3847D41FE567E9D0</t>
  </si>
  <si>
    <t>5102C22095749AE5B8AA57F7D795A751D052209D26FBA708579E3847D41FE567EAF5</t>
  </si>
  <si>
    <t>5102C22095749AE5B8AA57F7D795A7501A82909084D51448F19BE8479D001</t>
  </si>
  <si>
    <t>석고보드 컷팅  천장  M     ( 호표 25 )</t>
  </si>
  <si>
    <t>5102C22095749AE5B8AA57F7D795A251D052209D26FBA708579E3847D41FE567E9D0</t>
  </si>
  <si>
    <t>5102C22095749AE5B8AA57F7D795A2501A82909084D51448F19BE8479D001</t>
  </si>
  <si>
    <t>PVC계바닥재 해체    M2  유지 3-2-8   ( 호표 26 )</t>
  </si>
  <si>
    <t>유지 3-2-8</t>
  </si>
  <si>
    <t>5102C22095749AE5B8AAB88C9729F151D052209D26FBA708579E3847D41FE567E9D0</t>
  </si>
  <si>
    <t>5102C22095749AE5B8AAB88C9729F151D052209D26FBA708579E3847D41FE567EAF5</t>
  </si>
  <si>
    <t>5102C22095749AE5B8AAB88C972A9851D052209D26FBA708579E3847D41FE567E9D0</t>
  </si>
  <si>
    <t>5102C22095749AE5B8AAB88C972A9851D052209D26FBA708579E3847D41FE567EAF5</t>
  </si>
  <si>
    <t>폐기물소운반 및 상차비  20m, 인력  KG     ( 호표 28 )</t>
  </si>
  <si>
    <t>철거 폐기물 소운반</t>
  </si>
  <si>
    <t>운반거리 L=20m</t>
  </si>
  <si>
    <t>산근 1</t>
  </si>
  <si>
    <t>5120F280917D8C37B8067464F7CA69</t>
  </si>
  <si>
    <t>5102C22095749AE5B8B4A3BD776EBB5120F280917D8C37B8067464F7CA69</t>
  </si>
  <si>
    <t>소모재료및공구손료</t>
  </si>
  <si>
    <t>합계의 1%</t>
  </si>
  <si>
    <t>5102C22095749AE5B8B4A3BD776EBB501A82909084D51448F19BE8479D001</t>
  </si>
  <si>
    <t>강관 조립말비계(이동식)설치 및 해체  높이 2m, 노무비  대  공통 2-7-4   ( 호표 29 )</t>
  </si>
  <si>
    <t>비계공</t>
  </si>
  <si>
    <t>51D052209D26FBA708579E3847D41FE567EAF1</t>
  </si>
  <si>
    <t>5103C29091FF773068032389B73FC851D052209D26FBA708579E3847D41FE567EAF1</t>
  </si>
  <si>
    <t>5103C29091FF773068032389B73FC851D052209D26FBA708579E3847D41FE567EAF5</t>
  </si>
  <si>
    <t>타일 붙임 / 접착 붙이기 - 모자이크(유니트형)  벽면, 타일규격(m2), 0.04∼0.10 이하  M2  건축 3-2-3   ( 호표 30 )</t>
  </si>
  <si>
    <t>건축 3-2-3</t>
  </si>
  <si>
    <t>타일공</t>
  </si>
  <si>
    <t>51D052209D26FBA708579E3847D41FE567E8C1</t>
  </si>
  <si>
    <t>510302B09E0FC39BA8660968A7CD4B51D052209D26FBA708579E3847D41FE567E8C1</t>
  </si>
  <si>
    <t>510302B09E0FC39BA8660968A7CD4B51D052209D26FBA708579E3847D41FE567EAF5</t>
  </si>
  <si>
    <t>510302B09E0FC39BA8660968A7CD4B501A82909084D51448F19BE8479D001</t>
  </si>
  <si>
    <t>노임할증</t>
  </si>
  <si>
    <t>인력품의 25%</t>
  </si>
  <si>
    <t>501A82909084D51448F19BE8479E002</t>
  </si>
  <si>
    <t>510302B09E0FC39BA8660968A7CD4B501A82909084D51448F19BE8479E002</t>
  </si>
  <si>
    <t>타일줄눈 설치 / 벽면  타일규격 m2, 0.04 ~ 0.10 이하  M2  건축 3-1-2   ( 호표 31 )</t>
  </si>
  <si>
    <t>건축 3-1-2</t>
  </si>
  <si>
    <t>줄눈공</t>
  </si>
  <si>
    <t>51D052209D26FBA708579E3847D41FE567E9D4</t>
  </si>
  <si>
    <t>510302B09E0FC81DE81E0AD127ECC351D052209D26FBA708579E3847D41FE567E9D4</t>
  </si>
  <si>
    <t>PVC계 바닥재 설치 - 시트  주재료 제외, 전면접합  M2  건축 5-1-1   ( 호표 32 )</t>
  </si>
  <si>
    <t>510322809DA9BC25B84B6E11A7E1AB51D052209D26FBA708579E3847D41FE567E9D0</t>
  </si>
  <si>
    <t>510322809DA9BC25B84B6E11A7E1AB51D052209D26FBA708579E3847D41FE567EAF5</t>
  </si>
  <si>
    <t>초산비닐계접착제</t>
  </si>
  <si>
    <t>초산비닐계접착제, 비닐타일용</t>
  </si>
  <si>
    <t>5625724091A160AAD892046C773623E0E90A48</t>
  </si>
  <si>
    <t>510322809DA9BC25B84B6E11A7E1AB5625724091A160AAD892046C773623E0E90A48</t>
  </si>
  <si>
    <t>석고판 설치(나사고정) - 바탕용  천장, 2겹 붙임  M2  건축 5-2-3   ( 호표 33 )</t>
  </si>
  <si>
    <t>건축 5-2-3</t>
  </si>
  <si>
    <t>510322809F544453D8FA855127C58851D052209D26FBA708579E3847D41FE567E9D0</t>
  </si>
  <si>
    <t>510322809F544453D8FA855127C58851D052209D26FBA708579E3847D41FE567EAF5</t>
  </si>
  <si>
    <t>인력품의 1%</t>
  </si>
  <si>
    <t>510322809F544453D8FA855127C588501A82909084D51448F19BE8479D001</t>
  </si>
  <si>
    <t>잡철물 제작 및 설치  규격철물 설치, 일반철재  kg  건축 8-3-1   ( 호표 34 )</t>
  </si>
  <si>
    <t>건축 8-3-1</t>
  </si>
  <si>
    <t>철공</t>
  </si>
  <si>
    <t>51D052209D26FBA708579E3847D41FE567EAFE</t>
  </si>
  <si>
    <t>510372009330898FB8544261A76C0A51D052209D26FBA708579E3847D41FE567EAFE</t>
  </si>
  <si>
    <t>용접공</t>
  </si>
  <si>
    <t>51D052209D26FBA708579E3847D41FE567EB9F</t>
  </si>
  <si>
    <t>510372009330898FB8544261A76C0A51D052209D26FBA708579E3847D41FE567EB9F</t>
  </si>
  <si>
    <t>특별인부</t>
  </si>
  <si>
    <t>51D052209D26FBA708579E3847D41FE567EAF4</t>
  </si>
  <si>
    <t>510372009330898FB8544261A76C0A51D052209D26FBA708579E3847D41FE567EAF4</t>
  </si>
  <si>
    <t>510372009330898FB8544261A76C0A51D052209D26FBA708579E3847D41FE567EAF5</t>
  </si>
  <si>
    <t>인력품의 5%</t>
  </si>
  <si>
    <t>510372009330898FB8544261A76C0A501A82909084D51448F19BE8479D001</t>
  </si>
  <si>
    <t>잡재료</t>
  </si>
  <si>
    <t>510372009330898FB8544261A76C0A501A82909084D51448F19BE8479E002</t>
  </si>
  <si>
    <t>벽체합판 설치  합판 별도  M2  건축 4-2-3   ( 호표 35 )</t>
  </si>
  <si>
    <t>건축 4-2-3</t>
  </si>
  <si>
    <t>건축목공</t>
  </si>
  <si>
    <t>51D052209D26FBA708579E3847D41FE567E8CA</t>
  </si>
  <si>
    <t>510322809F52994B785E718307A3FD51D052209D26FBA708579E3847D41FE567E8CA</t>
  </si>
  <si>
    <t>510322809F52994B785E718307A3FD51D052209D26FBA708579E3847D41FE567EAF5</t>
  </si>
  <si>
    <t>510322809F52994B785E718307A3FD501A82909084D51448F19BE8479D001</t>
  </si>
  <si>
    <t>잡철물 제작 및 설치  현장제작 설치, 일반철재  kg  건축 8-3-1   ( 호표 36 )</t>
  </si>
  <si>
    <t>510372009330898FB866A27C5798C351D052209D26FBA708579E3847D41FE567EAFE</t>
  </si>
  <si>
    <t>510372009330898FB866A27C5798C351D052209D26FBA708579E3847D41FE567EB9F</t>
  </si>
  <si>
    <t>510372009330898FB866A27C5798C351D052209D26FBA708579E3847D41FE567EAF4</t>
  </si>
  <si>
    <t>510372009330898FB866A27C5798C351D052209D26FBA708579E3847D41FE567EAF5</t>
  </si>
  <si>
    <t>510372009330898FB866A27C5798C3501A82909084D51448F19BE8479D001</t>
  </si>
  <si>
    <t>510372009330898FB866A27C5798C3501A82909084D51448F19BE8479E002</t>
  </si>
  <si>
    <t>수밀코킹(실리콘)  5㎜*5㎜  M  건축 6-6-1   ( 호표 37 )</t>
  </si>
  <si>
    <t>건축 6-6-1</t>
  </si>
  <si>
    <t>실링재</t>
  </si>
  <si>
    <t>실링재, 실리콘, 비초산, 건축외장용, 비오염</t>
  </si>
  <si>
    <t>L</t>
  </si>
  <si>
    <t>5625724091A05B6FD8A7E09A47F6354C5F82EB</t>
  </si>
  <si>
    <t>510352C09672651648DEF57437FCBE5625724091A05B6FD8A7E09A47F6354C5F82EB</t>
  </si>
  <si>
    <t>수밀코킹</t>
  </si>
  <si>
    <t>재료비 별도</t>
  </si>
  <si>
    <t>호표 38</t>
  </si>
  <si>
    <t>510352C09670B85E58A114CAF73A4B</t>
  </si>
  <si>
    <t>510352C09672651648DEF57437FCBE510352C09670B85E58A114CAF73A4B</t>
  </si>
  <si>
    <t>수밀코킹  재료비 별도  M  건축 6-6-1   ( 호표 38 )</t>
  </si>
  <si>
    <t>코킹공</t>
  </si>
  <si>
    <t>기타 직종</t>
  </si>
  <si>
    <t>51D052209D26FBA70857D5EEF76AFF166E488C</t>
  </si>
  <si>
    <t>510352C09670B85E58A114CAF73A4B51D052209D26FBA70857D5EEF76AFF166E488C</t>
  </si>
  <si>
    <t>수성페인트 붓칠 재료비  내부, 2회, 친환경  M2     ( 호표 39 )</t>
  </si>
  <si>
    <t>수성페인트</t>
  </si>
  <si>
    <t>숲으로, 내부</t>
  </si>
  <si>
    <t>5625724091A05B6D28CDD92E17F18EC880F51F</t>
  </si>
  <si>
    <t>510332F090A62637F88368C9B7DC6F5625724091A05B6D28CDD92E17F18EC880F51F</t>
  </si>
  <si>
    <t>수성페인트 붓칠  천장 2회 노무비  M2  건축 11-2-1   ( 호표 40 )</t>
  </si>
  <si>
    <t>도장공</t>
  </si>
  <si>
    <t>51D052209D26FBA708579E3847D41FE567E8C0</t>
  </si>
  <si>
    <t>510332F090A62637F89DEDC5E77ACF51D052209D26FBA708579E3847D41FE567E8C0</t>
  </si>
  <si>
    <t>510332F090A62637F89DEDC5E77ACF51D052209D26FBA708579E3847D41FE567EAF5</t>
  </si>
  <si>
    <t>공구손료 및 잡재료비</t>
  </si>
  <si>
    <t>510332F090A62637F89DEDC5E77ACF501A82909084D51448F19BE8479E002</t>
  </si>
  <si>
    <t>인력품의 20%</t>
  </si>
  <si>
    <t>510332F090A62637F89DEDC5E77ACF501A82909084D51448F19BE8479D001</t>
  </si>
  <si>
    <t>con'c, mortar면 바탕만들기 재료비  내부, 친환경  M2     ( 호표 41 )</t>
  </si>
  <si>
    <t>퍼티</t>
  </si>
  <si>
    <t>퍼티, 친환경, 내부</t>
  </si>
  <si>
    <t>5625724091A160AAD89243DD47C4D6D4A342A6</t>
  </si>
  <si>
    <t>510332E0901A8D09C827140407E3455625724091A160AAD89243DD47C4D6D4A342A6</t>
  </si>
  <si>
    <t>con'c, mortar면 바탕만들기  내부 친환경 노무비  M2  건축 11-1-1   ( 호표 42 )</t>
  </si>
  <si>
    <t>건축 11-1-1</t>
  </si>
  <si>
    <t>510332E0901A8D09C8271431A7EBE851D052209D26FBA708579E3847D41FE567E8C0</t>
  </si>
  <si>
    <t>510332E0901A8D09C8271431A7EBE851D052209D26FBA708579E3847D41FE567EAF5</t>
  </si>
  <si>
    <t>510332E0901A8D09C8271431A7EBE8501A82909084D51448F19BE8479D001</t>
  </si>
  <si>
    <t>수성페인트 롤러칠 재료비  내부, 2회, 친환경페인트  M2     ( 호표 43 )</t>
  </si>
  <si>
    <t>510332F090A62636D823314E27A12C5625724091A05B6D28CDD92E17F18EC880F51F</t>
  </si>
  <si>
    <t>수성페인트 롤러칠  2회 노무비  M2  건축 11-2-2   ( 호표 44 )</t>
  </si>
  <si>
    <t>건축 11-2-2</t>
  </si>
  <si>
    <t>510332F090A62636D87B52E2C77B4551D052209D26FBA708579E3847D41FE567E8C0</t>
  </si>
  <si>
    <t>510332F090A62636D87B52E2C77B4551D052209D26FBA708579E3847D41FE567EAF5</t>
  </si>
  <si>
    <t>510332F090A62636D87B52E2C77B45501A82909084D51448F19BE8479D001</t>
  </si>
  <si>
    <t>con'c, mortar면 바탕만들기  내천장 친환경 노무비  M2  건축 11-1-1   ( 호표 45 )</t>
  </si>
  <si>
    <t>510332E0901A8D09C827140477137B51D052209D26FBA708579E3847D41FE567E8C0</t>
  </si>
  <si>
    <t>510332E0901A8D09C827140477137B51D052209D26FBA708579E3847D41FE567EAF5</t>
  </si>
  <si>
    <t>510332E0901A8D09C827140477137B501A82909084D51448F19BE8479E002</t>
  </si>
  <si>
    <t>510332E0901A8D09C827140477137B501A82909084D51448F19BE8479D001</t>
  </si>
  <si>
    <t>수성페인트 롤러칠  천장 2회 노무비  M2  건축 11-2-2   ( 호표 46 )</t>
  </si>
  <si>
    <t>510332F090A62636D800519687291C51D052209D26FBA708579E3847D41FE567E8C0</t>
  </si>
  <si>
    <t>510332F090A62636D800519687291C51D052209D26FBA708579E3847D41FE567EAF5</t>
  </si>
  <si>
    <t>510332F090A62636D800519687291C501A82909084D51448F19BE8479E002</t>
  </si>
  <si>
    <t>510332F090A62636D800519687291C501A82909084D51448F19BE8479D001</t>
  </si>
  <si>
    <t>석고보드면 바탕만들기 재료비  올퍼티, 친환경  M2     ( 호표 47 )</t>
  </si>
  <si>
    <t>휠러</t>
  </si>
  <si>
    <t>5625724091A160AAD89243DD47C4D6D4A19782</t>
  </si>
  <si>
    <t>510332E0901A8D09C82726CD674BDB5625724091A160AAD89243DD47C4D6D4A19782</t>
  </si>
  <si>
    <t>510332E0901A8D09C82726CD674BDB5625724091A160AAD89243DD47C4D6D4A342A6</t>
  </si>
  <si>
    <t>석고보드면 바탕만들기  올퍼티 천장 친환경, 노무비  M2  건축 11-1-2   ( 호표 48 )</t>
  </si>
  <si>
    <t>건축 11-1-2</t>
  </si>
  <si>
    <t>510332E0901A8D09C82726CD0720AA51D052209D26FBA708579E3847D41FE567E8C0</t>
  </si>
  <si>
    <t>510332E0901A8D09C82726CD0720AA51D052209D26FBA708579E3847D41FE567EAF5</t>
  </si>
  <si>
    <t>인력품의 4%</t>
  </si>
  <si>
    <t>510332E0901A8D09C82726CD0720AA501A82909084D51448F19BE8479F003</t>
  </si>
  <si>
    <t>510332E0901A8D09C82726CD0720AA501A82909084D51448F19BE8479E002</t>
  </si>
  <si>
    <t>콘크리트·모르타르면 바탕만들기 재료비    M2     ( 호표 49 )</t>
  </si>
  <si>
    <t>퍼티, 319퍼티, 백색</t>
  </si>
  <si>
    <t>1L=1.55kg</t>
  </si>
  <si>
    <t>5625724091A160AAD89243DD47C4D6D4A08EE0</t>
  </si>
  <si>
    <t>510332E0901A8D09C82737C22758D95625724091A160AAD89243DD47C4D6D4A08EE0</t>
  </si>
  <si>
    <t>콘크리트·모르타르면 바탕만들기  노무비  M2  건축 11-1-1   ( 호표 50 )</t>
  </si>
  <si>
    <t>510332E0901A8D09C827373C379F2551D052209D26FBA708579E3847D41FE567E8C0</t>
  </si>
  <si>
    <t>510332E0901A8D09C827373C379F2551D052209D26FBA708579E3847D41FE567EAF5</t>
  </si>
  <si>
    <t>510332E0901A8D09C827373C379F25501A82909084D51448F19BE8479D001</t>
  </si>
  <si>
    <t>걸레받이용 페인트칠 재료비  붓칠, 투명에나멜, 2회  M2     ( 호표 51 )</t>
  </si>
  <si>
    <t>아크릴수지페인트</t>
  </si>
  <si>
    <t>아크릴수지페인트, A102.A101, 비니본, 투명</t>
  </si>
  <si>
    <t>5625724091A05B6D28CD7051B72390051E2B1E</t>
  </si>
  <si>
    <t>510332F0914DAE36B82E1EEFF7D5FC5625724091A05B6D28CD7051B72390051E2B1E</t>
  </si>
  <si>
    <t>시너</t>
  </si>
  <si>
    <t>시너, KSM6060, 1종</t>
  </si>
  <si>
    <t>5625724091A05B6058530923C77A89B630FB2F</t>
  </si>
  <si>
    <t>510332F0914DAE36B82E1EEFF7D5FC5625724091A05B6058530923C77A89B630FB2F</t>
  </si>
  <si>
    <t>퍼티, 319퍼티, 회색</t>
  </si>
  <si>
    <t>5625724091A160AAD89243DD47C4D6D4A08F86</t>
  </si>
  <si>
    <t>510332F0914DAE36B82E1EEFF7D5FC5625724091A160AAD89243DD47C4D6D4A08F86</t>
  </si>
  <si>
    <t>연마지</t>
  </si>
  <si>
    <t>연마지, #120~180, 230*280mm</t>
  </si>
  <si>
    <t>56257240924E72FFA88FB8A1F7C0E77A505CE8</t>
  </si>
  <si>
    <t>510332F0914DAE36B82E1EEFF7D5FC56257240924E72FFA88FB8A1F7C0E77A505CE8</t>
  </si>
  <si>
    <t>걸레받이용 페인트칠  붓칠 2회 노무비  M2  건축 11-2-10   ( 호표 52 )</t>
  </si>
  <si>
    <t>건축 11-2-10</t>
  </si>
  <si>
    <t>510332F0914DAE36B82E1EF847FBAC51D052209D26FBA708579E3847D41FE567E8C0</t>
  </si>
  <si>
    <t>510332F0914DAE36B82E1EF847FBAC51D052209D26FBA708579E3847D41FE567EAF5</t>
  </si>
  <si>
    <t>510332F0914DAE36B82E1EF847FBAC501A82909084D51448F19BE8479D001</t>
  </si>
  <si>
    <t>에폭시 라이닝칠 재료비  5mm, 투명, 무광  M2     ( 호표 53 )</t>
  </si>
  <si>
    <t>유니폭시 투명라이닝</t>
  </si>
  <si>
    <t>후막형 투명 에폭시 바닥마감재(2~3mm)</t>
  </si>
  <si>
    <t>5625724091A05B6D28CDEB7DD779DD66CA3EAA</t>
  </si>
  <si>
    <t>510332F099847768E8F7258E5789295625724091A05B6D28CDEB7DD779DD66CA3EAA</t>
  </si>
  <si>
    <t>에폭시페인트</t>
  </si>
  <si>
    <t>EP1730 비철금속용 프라이머(회색)</t>
  </si>
  <si>
    <t>5625724091A05B6D28CDEB7DD779DD66CA3FB4</t>
  </si>
  <si>
    <t>510332F099847768E8F7258E5789295625724091A05B6D28CDEB7DD779DD66CA3FB4</t>
  </si>
  <si>
    <t>에폭시계시너</t>
  </si>
  <si>
    <t>024</t>
  </si>
  <si>
    <t>5625724091A05B6058530923F7C6B16D02906F</t>
  </si>
  <si>
    <t>510332F099847768E8F7258E5789295625724091A05B6058530923F7C6B16D02906F</t>
  </si>
  <si>
    <t>에폭시 라이닝(레기칠 노무비)  하도1회, 퍼티 및 연마, 에폭시 페인트 2회칠 기준  M2  건축 11-2-8   ( 호표 54 )</t>
  </si>
  <si>
    <t>건축 11-2-8</t>
  </si>
  <si>
    <t>510332F099847768E8E6B661074D1551D052209D26FBA708579E3847D41FE567E8C0</t>
  </si>
  <si>
    <t>510332F099847768E8E6B661074D1551D052209D26FBA708579E3847D41FE567EAF5</t>
  </si>
  <si>
    <t>510332F099847768E8E6B661074D15501A82909084D51448F19BE8479D001</t>
  </si>
  <si>
    <t>중 기 단 가 목 록</t>
  </si>
  <si>
    <t>비    고</t>
  </si>
  <si>
    <t>START</t>
  </si>
  <si>
    <t>중 기 단 가 산 출 서</t>
  </si>
  <si>
    <t>산    출    내    역</t>
  </si>
  <si>
    <t>코드</t>
  </si>
  <si>
    <t>품명</t>
  </si>
  <si>
    <t>규격</t>
  </si>
  <si>
    <t>토목 9-3</t>
  </si>
  <si>
    <t xml:space="preserve">철거 폐기물 소운반  운반거리 L=20m  KG  토목 9-3  ( 산근 1 ) </t>
  </si>
  <si>
    <t>C</t>
  </si>
  <si>
    <t>M3</t>
  </si>
  <si>
    <t xml:space="preserve"> 인력소운반지게(TON/HR)TON당 </t>
  </si>
  <si>
    <t>C!</t>
  </si>
  <si>
    <t>'인력소운반지게(TON/HR)TON당'</t>
  </si>
  <si>
    <t xml:space="preserve"> T1  1일 실작업시간(480분-30분))  =450   </t>
  </si>
  <si>
    <t xml:space="preserve"> T1 '1일 실작업시간(480분-30분))' =450</t>
  </si>
  <si>
    <t xml:space="preserve"> Q1  1회 적재량(KG)  =25   </t>
  </si>
  <si>
    <t xml:space="preserve"> q1 '1회 적재량(KG)' =25</t>
  </si>
  <si>
    <t xml:space="preserve"> L   운반거리(M)  =20   </t>
  </si>
  <si>
    <t xml:space="preserve"> L  '운반거리(M)' =20</t>
  </si>
  <si>
    <t xml:space="preserve"> V   운반속도양호3,000(M/HR),보통2,500(M/HR)불량2,000(M/HR) =3000   </t>
  </si>
  <si>
    <t xml:space="preserve"> V  '운반속도양호3,000(M/HR),보통2,500(M/HR)불량2,000(M/HR)'=3000</t>
  </si>
  <si>
    <t xml:space="preserve"> T2  적재적하시간(MIN) 토사류1.5분,석재류 2분,혼합류 4  =2   </t>
  </si>
  <si>
    <t xml:space="preserve"> t2 '적재적하시간(MIN) 토사류1.5분,석재류 2분,혼합류 4' =2</t>
  </si>
  <si>
    <t xml:space="preserve"> N   1일 운반횟수 =(V*T1)/((120*L)+(V*T2))= 160.71 </t>
  </si>
  <si>
    <t xml:space="preserve"> N  '1일 운반횟수'=(V*T1)/((120*L)+(V*T2))=?</t>
  </si>
  <si>
    <t xml:space="preserve"> Q   시간당 작업(KG/HR)  =N*Q1= 4017.75 </t>
  </si>
  <si>
    <t xml:space="preserve"> Q  '시간당 작업(KG/HR)' =N*q1=?</t>
  </si>
  <si>
    <t xml:space="preserve">  노무비:  161858 / 4017.75 = 40.2 </t>
  </si>
  <si>
    <t xml:space="preserve"> '노무비:' ~L001010101000002.L~ / {Q} =?EQ+</t>
  </si>
  <si>
    <t xml:space="preserve">  소  계    </t>
  </si>
  <si>
    <t>&gt;'소  계'</t>
  </si>
  <si>
    <t xml:space="preserve"> </t>
  </si>
  <si>
    <t xml:space="preserve">   </t>
  </si>
  <si>
    <t xml:space="preserve">  총  계</t>
  </si>
  <si>
    <t>단 가 대 비 표</t>
  </si>
  <si>
    <t>조달청가격</t>
  </si>
  <si>
    <t>PAGE</t>
  </si>
  <si>
    <t>거래가격</t>
  </si>
  <si>
    <t>유통물가</t>
  </si>
  <si>
    <t>물가자료</t>
  </si>
  <si>
    <t>조사가격2</t>
  </si>
  <si>
    <t>적용단가</t>
  </si>
  <si>
    <t>품목구분</t>
  </si>
  <si>
    <t>노임구분</t>
  </si>
  <si>
    <t>소수점처리</t>
  </si>
  <si>
    <t>187</t>
  </si>
  <si>
    <t>162</t>
  </si>
  <si>
    <t>자재 1</t>
  </si>
  <si>
    <t>671</t>
  </si>
  <si>
    <t>407</t>
  </si>
  <si>
    <t>자재 2</t>
  </si>
  <si>
    <t>자재 3</t>
  </si>
  <si>
    <t>1472</t>
  </si>
  <si>
    <t>1198</t>
  </si>
  <si>
    <t>자재 4</t>
  </si>
  <si>
    <t>106</t>
  </si>
  <si>
    <t>64</t>
  </si>
  <si>
    <t>108</t>
  </si>
  <si>
    <t>자재 5</t>
  </si>
  <si>
    <t>408</t>
  </si>
  <si>
    <t>237</t>
  </si>
  <si>
    <t>376</t>
  </si>
  <si>
    <t>자재 6</t>
  </si>
  <si>
    <t>자재 7</t>
  </si>
  <si>
    <t>자재 8</t>
  </si>
  <si>
    <t>690</t>
  </si>
  <si>
    <t>724</t>
  </si>
  <si>
    <t>자재 9</t>
  </si>
  <si>
    <t>675</t>
  </si>
  <si>
    <t>자재 10</t>
  </si>
  <si>
    <t>486</t>
  </si>
  <si>
    <t>664</t>
  </si>
  <si>
    <t>자재 11</t>
  </si>
  <si>
    <t>485</t>
  </si>
  <si>
    <t>495</t>
  </si>
  <si>
    <t>자재 12</t>
  </si>
  <si>
    <t>167</t>
  </si>
  <si>
    <t>자재 13</t>
  </si>
  <si>
    <t>자재 14</t>
  </si>
  <si>
    <t>자재 15</t>
  </si>
  <si>
    <t>자재 16</t>
  </si>
  <si>
    <t>자재 17</t>
  </si>
  <si>
    <t>자재 18</t>
  </si>
  <si>
    <t>자재 19</t>
  </si>
  <si>
    <t>자재 20</t>
  </si>
  <si>
    <t>148</t>
  </si>
  <si>
    <t>자재 21</t>
  </si>
  <si>
    <t>1337</t>
  </si>
  <si>
    <t>1168</t>
  </si>
  <si>
    <t>1452</t>
  </si>
  <si>
    <t>자재 22</t>
  </si>
  <si>
    <t>자재 23</t>
  </si>
  <si>
    <t>621</t>
  </si>
  <si>
    <t>469</t>
  </si>
  <si>
    <t>639</t>
  </si>
  <si>
    <t>자재 24</t>
  </si>
  <si>
    <t>자재 25</t>
  </si>
  <si>
    <t>자재 26</t>
  </si>
  <si>
    <t>자재 27</t>
  </si>
  <si>
    <t>자재 28</t>
  </si>
  <si>
    <t>618</t>
  </si>
  <si>
    <t>641</t>
  </si>
  <si>
    <t>자재 29</t>
  </si>
  <si>
    <t>476</t>
  </si>
  <si>
    <t>자재 30</t>
  </si>
  <si>
    <t>468</t>
  </si>
  <si>
    <t>630</t>
  </si>
  <si>
    <t>자재 31</t>
  </si>
  <si>
    <t>616</t>
  </si>
  <si>
    <t>632</t>
  </si>
  <si>
    <t>자재 32</t>
  </si>
  <si>
    <t>606</t>
  </si>
  <si>
    <t>385</t>
  </si>
  <si>
    <t>자재 33</t>
  </si>
  <si>
    <t>615</t>
  </si>
  <si>
    <t>466</t>
  </si>
  <si>
    <t>634</t>
  </si>
  <si>
    <t>자재 34</t>
  </si>
  <si>
    <t>470</t>
  </si>
  <si>
    <t>자재 35</t>
  </si>
  <si>
    <t>70</t>
  </si>
  <si>
    <t>66</t>
  </si>
  <si>
    <t>자재 36</t>
  </si>
  <si>
    <t>자재 37</t>
  </si>
  <si>
    <t>자재 38</t>
  </si>
  <si>
    <t>1583</t>
  </si>
  <si>
    <t>자재 39</t>
  </si>
  <si>
    <t>자재 40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</si>
  <si>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</si>
  <si>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</si>
  <si>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</si>
  <si>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</si>
  <si>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</si>
  <si>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</si>
  <si>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</si>
  <si>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</si>
  <si>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</si>
  <si>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</si>
  <si>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</si>
  <si>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</si>
  <si>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</si>
  <si>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</si>
  <si>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</si>
  <si>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자재 41</t>
  </si>
  <si>
    <t>자재 42</t>
  </si>
  <si>
    <t>자재 43</t>
  </si>
  <si>
    <t>자재 44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</si>
  <si>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</si>
  <si>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</si>
  <si>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</si>
  <si>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</si>
  <si>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</si>
  <si>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</si>
  <si>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</si>
  <si>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</si>
  <si>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자재 53</t>
  </si>
  <si>
    <t>자재 54</t>
  </si>
  <si>
    <t>자재 55</t>
  </si>
  <si>
    <t>자재 56</t>
  </si>
  <si>
    <t>자재 57</t>
  </si>
  <si>
    <t>자재 58</t>
  </si>
  <si>
    <t>자재 59</t>
  </si>
  <si>
    <t>자재 60</t>
  </si>
  <si>
    <t>자재 61</t>
  </si>
  <si>
    <t>자재 62</t>
  </si>
  <si>
    <t>자재 63</t>
  </si>
  <si>
    <t>자재 64</t>
  </si>
  <si>
    <t>자재 65</t>
  </si>
  <si>
    <t>자재 66</t>
  </si>
  <si>
    <t>자재 67</t>
  </si>
  <si>
    <t>자재 68</t>
  </si>
  <si>
    <t>자재 69</t>
  </si>
  <si>
    <t>자재 70</t>
  </si>
  <si>
    <t>자재 71</t>
  </si>
  <si>
    <t>자재 72</t>
  </si>
  <si>
    <t>자재 73</t>
  </si>
  <si>
    <t>자재 74</t>
  </si>
  <si>
    <t>자재 75</t>
  </si>
  <si>
    <t>자재 76</t>
  </si>
  <si>
    <t>자재 77</t>
  </si>
  <si>
    <t>자재 78</t>
  </si>
  <si>
    <t>자재 79</t>
  </si>
  <si>
    <t>자재 80</t>
  </si>
  <si>
    <t>자재 81</t>
  </si>
  <si>
    <t>자재 82</t>
  </si>
  <si>
    <t>자재 83</t>
  </si>
  <si>
    <t>자재 84</t>
  </si>
  <si>
    <t>자재 85</t>
  </si>
  <si>
    <t>자재 86</t>
  </si>
  <si>
    <t>자재 87</t>
  </si>
  <si>
    <t>자재 88</t>
  </si>
  <si>
    <t>자재 89</t>
  </si>
  <si>
    <t>자재 90</t>
  </si>
  <si>
    <t>자재 91</t>
  </si>
  <si>
    <t>자재 92</t>
  </si>
  <si>
    <t>자재 93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</si>
  <si>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</si>
  <si>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</si>
  <si>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</si>
  <si>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</si>
  <si>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</si>
  <si>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</si>
  <si>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</si>
  <si>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</si>
  <si>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</si>
  <si>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</si>
  <si>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</si>
  <si>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</si>
  <si>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</si>
  <si>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</si>
  <si>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</si>
  <si>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</si>
  <si>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</si>
  <si>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</si>
  <si>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</si>
  <si>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</si>
  <si>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12.2%</t>
  </si>
  <si>
    <t>BS</t>
  </si>
  <si>
    <t>C2</t>
  </si>
  <si>
    <t>경              비</t>
  </si>
  <si>
    <t>C4</t>
  </si>
  <si>
    <t>산  재  보  험  료</t>
  </si>
  <si>
    <t>노무비 * 3.7%</t>
  </si>
  <si>
    <t>C5</t>
  </si>
  <si>
    <t>고  용  보  험  료</t>
  </si>
  <si>
    <t>노무비 * 1.01%</t>
  </si>
  <si>
    <t>C6</t>
  </si>
  <si>
    <t>국민  건강  보험료</t>
  </si>
  <si>
    <t>직접노무비 * 3.545%</t>
  </si>
  <si>
    <t>※  1개월 이상</t>
  </si>
  <si>
    <t>C7</t>
  </si>
  <si>
    <t>국민  연금  보험료</t>
  </si>
  <si>
    <t>직접노무비 * 4.5%</t>
  </si>
  <si>
    <t>C8</t>
  </si>
  <si>
    <t>퇴직  공제  부금비</t>
  </si>
  <si>
    <t>직접노무비 * 2.3%</t>
  </si>
  <si>
    <t>※  1억원 이상</t>
  </si>
  <si>
    <t>CA</t>
  </si>
  <si>
    <t>산업안전보건관리비</t>
  </si>
  <si>
    <t>※  2천만원 이상</t>
  </si>
  <si>
    <t>CB</t>
  </si>
  <si>
    <t>노인장기요양보험료</t>
  </si>
  <si>
    <t>건강보험료 * 12.81%</t>
  </si>
  <si>
    <t>CG</t>
  </si>
  <si>
    <t>기   타    경   비</t>
  </si>
  <si>
    <t>(재료비+노무비) * 5.8%</t>
  </si>
  <si>
    <t>CH</t>
  </si>
  <si>
    <t>환  경  보  전  비</t>
  </si>
  <si>
    <t>(재료비+직노+경비) * 0.3%</t>
  </si>
  <si>
    <t>CL</t>
  </si>
  <si>
    <t>건설기계대여금지급보증서발급수수료</t>
  </si>
  <si>
    <t>(재료비+직노+경비) * 0.1%</t>
  </si>
  <si>
    <t>※  그 外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</si>
  <si>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</si>
  <si>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</si>
  <si>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</si>
  <si>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</si>
  <si>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</si>
  <si>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</si>
  <si>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</si>
  <si>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</si>
  <si>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</si>
  <si>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D5</t>
  </si>
  <si>
    <t>폐 기 물 처 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</si>
  <si>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</si>
  <si>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</si>
  <si>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</si>
  <si>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</si>
  <si>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</si>
  <si>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</si>
  <si>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</si>
  <si>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</si>
  <si>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</si>
  <si>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</si>
  <si>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</si>
  <si>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</si>
  <si>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</si>
  <si>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</si>
  <si>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</si>
  <si>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</si>
  <si>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</si>
  <si>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</si>
  <si>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</si>
  <si>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</si>
  <si>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</si>
  <si>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</si>
  <si>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</si>
  <si>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</si>
  <si>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</si>
  <si>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</si>
  <si>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</si>
  <si>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</si>
  <si>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</si>
  <si>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</si>
  <si>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</si>
  <si>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</si>
  <si>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</si>
  <si>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</si>
  <si>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</si>
  <si>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</si>
  <si>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</si>
  <si>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</si>
  <si>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</si>
  <si>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</si>
  <si>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</si>
  <si>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</si>
  <si>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</si>
  <si>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</si>
  <si>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</si>
  <si>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</si>
  <si>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</si>
  <si>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조사가격</t>
    <phoneticPr fontId="1" type="noConversion"/>
  </si>
  <si>
    <r>
      <rPr>
        <sz val="8"/>
        <color theme="1"/>
        <rFont val="굴림체"/>
        <family val="3"/>
        <charset val="129"/>
      </rPr>
      <t>물가정보</t>
    </r>
    <r>
      <rPr>
        <sz val="11"/>
        <color theme="1"/>
        <rFont val="굴림체"/>
        <family val="3"/>
        <charset val="129"/>
      </rPr>
      <t xml:space="preserve"> I-183</t>
    </r>
    <phoneticPr fontId="1" type="noConversion"/>
  </si>
  <si>
    <r>
      <rPr>
        <sz val="8"/>
        <color theme="1"/>
        <rFont val="굴림체"/>
        <family val="3"/>
        <charset val="129"/>
      </rPr>
      <t>물가정보</t>
    </r>
    <r>
      <rPr>
        <sz val="11"/>
        <color theme="1"/>
        <rFont val="굴림체"/>
        <family val="3"/>
        <charset val="129"/>
      </rPr>
      <t xml:space="preserve"> I-320</t>
    </r>
    <phoneticPr fontId="1" type="noConversion"/>
  </si>
  <si>
    <r>
      <rPr>
        <sz val="8"/>
        <color theme="1"/>
        <rFont val="굴림체"/>
        <family val="3"/>
        <charset val="129"/>
      </rPr>
      <t>물가정보</t>
    </r>
    <r>
      <rPr>
        <sz val="11"/>
        <color theme="1"/>
        <rFont val="굴림체"/>
        <family val="3"/>
        <charset val="129"/>
      </rPr>
      <t xml:space="preserve"> I-626</t>
    </r>
    <phoneticPr fontId="1" type="noConversion"/>
  </si>
  <si>
    <r>
      <rPr>
        <sz val="8"/>
        <color theme="1"/>
        <rFont val="굴림체"/>
        <family val="3"/>
        <charset val="129"/>
      </rPr>
      <t>물가정보</t>
    </r>
    <r>
      <rPr>
        <sz val="11"/>
        <color theme="1"/>
        <rFont val="굴림체"/>
        <family val="3"/>
        <charset val="129"/>
      </rPr>
      <t xml:space="preserve"> I-966</t>
    </r>
    <phoneticPr fontId="1" type="noConversion"/>
  </si>
  <si>
    <r>
      <rPr>
        <sz val="8"/>
        <color theme="1"/>
        <rFont val="굴림체"/>
        <family val="3"/>
        <charset val="129"/>
      </rPr>
      <t>물가정보</t>
    </r>
    <r>
      <rPr>
        <sz val="11"/>
        <color theme="1"/>
        <rFont val="굴림체"/>
        <family val="3"/>
        <charset val="129"/>
      </rPr>
      <t xml:space="preserve"> I-88</t>
    </r>
    <phoneticPr fontId="1" type="noConversion"/>
  </si>
  <si>
    <r>
      <rPr>
        <sz val="8"/>
        <color theme="1"/>
        <rFont val="굴림체"/>
        <family val="3"/>
        <charset val="129"/>
      </rPr>
      <t xml:space="preserve">물가정보 </t>
    </r>
    <r>
      <rPr>
        <sz val="11"/>
        <color theme="1"/>
        <rFont val="굴림체"/>
        <family val="3"/>
        <charset val="129"/>
      </rPr>
      <t>I-88</t>
    </r>
    <phoneticPr fontId="1" type="noConversion"/>
  </si>
  <si>
    <r>
      <rPr>
        <sz val="8"/>
        <color theme="1"/>
        <rFont val="굴림체"/>
        <family val="3"/>
        <charset val="129"/>
      </rPr>
      <t>물가정보</t>
    </r>
    <r>
      <rPr>
        <sz val="11"/>
        <color theme="1"/>
        <rFont val="굴림체"/>
        <family val="3"/>
        <charset val="129"/>
      </rPr>
      <t xml:space="preserve"> I-88</t>
    </r>
    <phoneticPr fontId="1" type="noConversion"/>
  </si>
  <si>
    <r>
      <rPr>
        <sz val="8"/>
        <color theme="1"/>
        <rFont val="굴림체"/>
        <family val="3"/>
        <charset val="129"/>
      </rPr>
      <t xml:space="preserve">물가정보 </t>
    </r>
    <r>
      <rPr>
        <sz val="11"/>
        <color theme="1"/>
        <rFont val="굴림체"/>
        <family val="3"/>
        <charset val="129"/>
      </rPr>
      <t>I-512</t>
    </r>
    <phoneticPr fontId="1" type="noConversion"/>
  </si>
  <si>
    <r>
      <rPr>
        <sz val="8"/>
        <color theme="1"/>
        <rFont val="굴림체"/>
        <family val="3"/>
        <charset val="129"/>
      </rPr>
      <t>물가정보</t>
    </r>
    <r>
      <rPr>
        <sz val="11"/>
        <color theme="1"/>
        <rFont val="굴림체"/>
        <family val="3"/>
        <charset val="129"/>
      </rPr>
      <t xml:space="preserve"> I-60</t>
    </r>
    <phoneticPr fontId="1" type="noConversion"/>
  </si>
  <si>
    <r>
      <rPr>
        <sz val="8"/>
        <color theme="1"/>
        <rFont val="굴림체"/>
        <family val="3"/>
        <charset val="129"/>
      </rPr>
      <t>물가정보</t>
    </r>
    <r>
      <rPr>
        <sz val="11"/>
        <color theme="1"/>
        <rFont val="굴림체"/>
        <family val="3"/>
        <charset val="129"/>
      </rPr>
      <t xml:space="preserve"> I-68</t>
    </r>
    <phoneticPr fontId="1" type="noConversion"/>
  </si>
  <si>
    <r>
      <rPr>
        <sz val="8"/>
        <color theme="1"/>
        <rFont val="굴림체"/>
        <family val="3"/>
        <charset val="129"/>
      </rPr>
      <t xml:space="preserve">물가정보 </t>
    </r>
    <r>
      <rPr>
        <sz val="11"/>
        <color theme="1"/>
        <rFont val="굴림체"/>
        <family val="3"/>
        <charset val="129"/>
      </rPr>
      <t>I-530</t>
    </r>
    <phoneticPr fontId="1" type="noConversion"/>
  </si>
  <si>
    <r>
      <rPr>
        <sz val="8"/>
        <color theme="1"/>
        <rFont val="굴림체"/>
        <family val="3"/>
        <charset val="129"/>
      </rPr>
      <t xml:space="preserve">물가정보 </t>
    </r>
    <r>
      <rPr>
        <sz val="11"/>
        <color theme="1"/>
        <rFont val="굴림체"/>
        <family val="3"/>
        <charset val="129"/>
      </rPr>
      <t>I-533</t>
    </r>
    <phoneticPr fontId="1" type="noConversion"/>
  </si>
  <si>
    <r>
      <rPr>
        <sz val="8"/>
        <color theme="1"/>
        <rFont val="굴림체"/>
        <family val="3"/>
        <charset val="129"/>
      </rPr>
      <t>물가정보</t>
    </r>
    <r>
      <rPr>
        <sz val="11"/>
        <color theme="1"/>
        <rFont val="굴림체"/>
        <family val="3"/>
        <charset val="129"/>
      </rPr>
      <t xml:space="preserve"> I-512</t>
    </r>
    <phoneticPr fontId="1" type="noConversion"/>
  </si>
  <si>
    <r>
      <rPr>
        <sz val="8"/>
        <color theme="1"/>
        <rFont val="굴림체"/>
        <family val="3"/>
        <charset val="129"/>
      </rPr>
      <t xml:space="preserve">물가정보 </t>
    </r>
    <r>
      <rPr>
        <sz val="11"/>
        <color theme="1"/>
        <rFont val="굴림체"/>
        <family val="3"/>
        <charset val="129"/>
      </rPr>
      <t>I-22</t>
    </r>
    <phoneticPr fontId="1" type="noConversion"/>
  </si>
  <si>
    <t>소책자151</t>
  </si>
  <si>
    <t>소책자150</t>
  </si>
  <si>
    <t>82</t>
    <phoneticPr fontId="1" type="noConversion"/>
  </si>
  <si>
    <t>건축물현장정리  인테리어  M2   공통 2-11-2, 차용  ( 호표 2 )</t>
  </si>
  <si>
    <t>타일 붙임 / 접착 붙이기 - 모자이크  계단하부, 지정색 줄눈(초록색)  M2   건축 3-2-3, 건축 3-1-2  ( 호표 4 )</t>
  </si>
  <si>
    <t>강화마루 깔기  8mm, 지정 강화마루  M2   건축 5-1-3, 시공도  ( 호표 6 )</t>
  </si>
  <si>
    <t>인조잔디 깔기  나일론, 10*1820mm, 전면접합  M2   건축 5-1-1  ( 호표 8 )</t>
  </si>
  <si>
    <t>석고판 설치(나사고정) - 바탕용  천장, 9.5t*2겹 붙임  M2   건축 5-2-3  ( 호표 9 )</t>
  </si>
  <si>
    <t>오픈 단부 마감  천정, H:90, 합판 9t+각파이프ㅁ-30*30*2.1t  M   건축 8-3-1,건축 4-2-3  ( 호표 10 )</t>
  </si>
  <si>
    <t>오픈 단부 마감 [곡면부]  천정, H:90, 합판 4.8t*2겹+각파이프ㅁ-30*30*2.1t  M   건축 8-3-1,건축 4-2-3 ( 호표 11 )</t>
  </si>
  <si>
    <t>수성페인트 붓칠  내천장 2회, 친환경, 설비파이프  M2  건축 11-2-1   ( 호표 14 )</t>
  </si>
  <si>
    <t>바탕만들기+수성페인트 롤러칠  내부 2회, 친환경, 지정색-1  M2   건축 11-1-1,건축 11-2-2  ( 호표 15 )</t>
  </si>
  <si>
    <t>바탕만들기+수성페인트 롤러칠  내부 2회, 친환경, 지정색-2  M2  건축 11-1-1,건축 11-2-2   ( 호표 16 )</t>
  </si>
  <si>
    <t>바탕만들기+수성페인트 롤러칠  2층 천장 2회, 기존면, 친환경  M2  건축 11-1-1,건축 11-2-2   ( 호표 17 )</t>
  </si>
  <si>
    <t>바탕만들기+수성페인트 롤러칠  내천장 2회, con'c·mortar면, 친환경  M2   건축 11-1-1,건축 11-2-2  ( 호표 18 )</t>
  </si>
  <si>
    <t>바탕만들기+수성페인트 롤러칠  내천장 2회, G.B.면 올퍼티, 친환경  M2  건축 11-1-2,건축 11-2-2   ( 호표 19 )</t>
  </si>
  <si>
    <t>바탕만들기+걸레받이용 페인트칠  붓칠 2회, 투명 에나멜 페인트  M2   건축 11-1-1,건축 11-2-10  ( 호표 20 )</t>
  </si>
  <si>
    <t>에폭시 라이닝  바닥, 5mm, 투명(무광)  M2  건축 11-2-8   ( 호표 21 )</t>
  </si>
  <si>
    <t>콘크리트 외벽 타공  Φ100, 배기구멍  EA   기계 9-3-2  ( 호표 22 )</t>
  </si>
  <si>
    <t>경량천장철골틀 해체  M-BAR  M2   유지 3-2-3  ( 호표 23 )</t>
  </si>
  <si>
    <t>카펫 철거  바닥 및 수장 부분  M2  유지 3-2-8 ( 호표 27 )</t>
  </si>
  <si>
    <t>별산</t>
    <phoneticPr fontId="1" type="noConversion"/>
  </si>
  <si>
    <t>인</t>
    <phoneticPr fontId="1" type="noConversion"/>
  </si>
  <si>
    <t>회</t>
    <phoneticPr fontId="1" type="noConversion"/>
  </si>
  <si>
    <t>EA</t>
    <phoneticPr fontId="1" type="noConversion"/>
  </si>
  <si>
    <t>EA</t>
    <phoneticPr fontId="1" type="noConversion"/>
  </si>
  <si>
    <t>(재료비+직노) * 2.93%</t>
    <phoneticPr fontId="1" type="noConversion"/>
  </si>
  <si>
    <t xml:space="preserve">공사명 : 송포청소년문화의집 인테리어 공사 </t>
    <phoneticPr fontId="1" type="noConversion"/>
  </si>
  <si>
    <t>[ 송포청소년문화의집 인테리어 공사  ]</t>
    <phoneticPr fontId="1" type="noConversion"/>
  </si>
  <si>
    <t>[  송포청소년문화의집 인테리어 공사  ]</t>
    <phoneticPr fontId="1" type="noConversion"/>
  </si>
  <si>
    <t>[  송포청소년문화의집 인테리어 공사 ]</t>
    <phoneticPr fontId="1" type="noConversion"/>
  </si>
  <si>
    <t>건축 5-2-3</t>
    <phoneticPr fontId="1" type="noConversion"/>
  </si>
  <si>
    <t>공통 2-11-2, 차용</t>
    <phoneticPr fontId="1" type="noConversion"/>
  </si>
  <si>
    <t>시공도, 단가대비표</t>
    <phoneticPr fontId="1" type="noConversion"/>
  </si>
  <si>
    <t>건축 3-2-3, 건축 3-1-2</t>
    <phoneticPr fontId="1" type="noConversion"/>
  </si>
  <si>
    <t>유지 3-4-5</t>
    <phoneticPr fontId="1" type="noConversion"/>
  </si>
  <si>
    <t>건축 5-1-3, 시공도</t>
    <phoneticPr fontId="1" type="noConversion"/>
  </si>
  <si>
    <t>건축 5-1-1</t>
    <phoneticPr fontId="1" type="noConversion"/>
  </si>
  <si>
    <t>건축 8-3-1,건축 4-2-3</t>
    <phoneticPr fontId="1" type="noConversion"/>
  </si>
  <si>
    <t>건축 6-6-1</t>
    <phoneticPr fontId="1" type="noConversion"/>
  </si>
  <si>
    <t>건축 11-2-1</t>
    <phoneticPr fontId="1" type="noConversion"/>
  </si>
  <si>
    <t>건축 11-1-1,건축 11-2-2</t>
    <phoneticPr fontId="1" type="noConversion"/>
  </si>
  <si>
    <t>건축 11-1-2,건축 11-2-2</t>
    <phoneticPr fontId="1" type="noConversion"/>
  </si>
  <si>
    <t>건축 11-1-1,건축 11-2-10</t>
    <phoneticPr fontId="1" type="noConversion"/>
  </si>
  <si>
    <t>건축 11-2-8</t>
    <phoneticPr fontId="1" type="noConversion"/>
  </si>
  <si>
    <t>기계 9-3-2</t>
    <phoneticPr fontId="1" type="noConversion"/>
  </si>
  <si>
    <t>유지 3-2-3</t>
    <phoneticPr fontId="1" type="noConversion"/>
  </si>
  <si>
    <t>-</t>
    <phoneticPr fontId="1" type="noConversion"/>
  </si>
  <si>
    <t>공통 2-7-4</t>
    <phoneticPr fontId="1" type="noConversion"/>
  </si>
  <si>
    <t>건축 8-3-1</t>
    <phoneticPr fontId="1" type="noConversion"/>
  </si>
  <si>
    <t>건축 11-1-1</t>
    <phoneticPr fontId="1" type="noConversion"/>
  </si>
  <si>
    <t>건축 11-2-2</t>
    <phoneticPr fontId="1" type="noConversion"/>
  </si>
  <si>
    <r>
      <t xml:space="preserve">송포청소년문화의집 인테리어 공사 
</t>
    </r>
    <r>
      <rPr>
        <b/>
        <sz val="18"/>
        <rFont val="굴림"/>
        <family val="3"/>
        <charset val="129"/>
      </rPr>
      <t>2023.08.
공내역서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</si>
</sst>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"/>
    <numFmt numFmtId="177" formatCode="#,###;\-#,###;#;"/>
    <numFmt numFmtId="178" formatCode="#,##0.00#"/>
    <numFmt numFmtId="179" formatCode="#,##0.0"/>
    <numFmt numFmtId="180" formatCode="#,##0.0;\-#,##0.0;#"/>
    <numFmt numFmtId="181" formatCode="#,##0;\-#,##0;#"/>
    <numFmt numFmtId="182" formatCode="#,##0.00#;\-#,##0.00#;#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8"/>
      <color theme="1"/>
      <name val="굴림체"/>
      <family val="3"/>
      <charset val="129"/>
    </font>
    <font>
      <sz val="11"/>
      <name val="돋움"/>
      <family val="3"/>
      <charset val="129"/>
    </font>
    <font>
      <b/>
      <sz val="24"/>
      <name val="굴림"/>
      <family val="3"/>
      <charset val="129"/>
    </font>
    <font>
      <sz val="8"/>
      <name val="돋움"/>
      <family val="3"/>
      <charset val="129"/>
    </font>
    <font>
      <b/>
      <sz val="1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49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181" fontId="5" fillId="0" borderId="1" xfId="0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quotePrefix="1" applyFont="1" applyBorder="1" applyAlignment="1">
      <alignment vertical="center" wrapText="1"/>
    </xf>
    <xf numFmtId="0" fontId="5" fillId="0" borderId="3" xfId="0" quotePrefix="1" applyFont="1" applyBorder="1" applyAlignment="1">
      <alignment vertical="center" wrapText="1"/>
    </xf>
    <xf numFmtId="180" fontId="5" fillId="0" borderId="3" xfId="0" applyNumberFormat="1" applyFont="1" applyBorder="1" applyAlignment="1">
      <alignment vertical="center" wrapText="1"/>
    </xf>
    <xf numFmtId="0" fontId="5" fillId="0" borderId="4" xfId="0" quotePrefix="1" applyFont="1" applyBorder="1" applyAlignment="1">
      <alignment vertical="center" wrapText="1"/>
    </xf>
    <xf numFmtId="181" fontId="5" fillId="0" borderId="4" xfId="0" applyNumberFormat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182" fontId="5" fillId="0" borderId="1" xfId="0" quotePrefix="1" applyNumberFormat="1" applyFont="1" applyBorder="1" applyAlignment="1">
      <alignment vertical="center" wrapText="1"/>
    </xf>
    <xf numFmtId="182" fontId="5" fillId="0" borderId="1" xfId="0" applyNumberFormat="1" applyFont="1" applyBorder="1" applyAlignment="1">
      <alignment vertical="center" wrapText="1"/>
    </xf>
    <xf numFmtId="182" fontId="0" fillId="0" borderId="0" xfId="0" applyNumberForma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0" fontId="0" fillId="0" borderId="1" xfId="0" quotePrefix="1" applyBorder="1" applyAlignment="1">
      <alignment horizontal="distributed" vertical="center" wrapText="1" indent="3"/>
    </xf>
    <xf numFmtId="0" fontId="5" fillId="2" borderId="1" xfId="0" quotePrefix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vertical="center" wrapText="1"/>
    </xf>
    <xf numFmtId="0" fontId="5" fillId="3" borderId="1" xfId="0" quotePrefix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76" fontId="5" fillId="3" borderId="1" xfId="0" applyNumberFormat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5" fillId="4" borderId="1" xfId="0" quotePrefix="1" applyFont="1" applyFill="1" applyBorder="1" applyAlignment="1">
      <alignment vertical="center" wrapText="1"/>
    </xf>
    <xf numFmtId="0" fontId="10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distributed" vertical="center" wrapText="1"/>
    </xf>
    <xf numFmtId="0" fontId="0" fillId="0" borderId="1" xfId="0" quotePrefix="1" applyBorder="1" applyAlignment="1">
      <alignment horizontal="distributed" vertical="center" wrapText="1" indent="3"/>
    </xf>
    <xf numFmtId="0" fontId="2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176" fontId="0" fillId="5" borderId="1" xfId="0" applyNumberFormat="1" applyFill="1" applyBorder="1" applyAlignment="1">
      <alignment vertical="center" wrapText="1"/>
    </xf>
  </cellXfs>
  <cellStyles count="2">
    <cellStyle name="표준" xfId="0" builtinId="0"/>
    <cellStyle name="표준_자탐공사" xfId="1" xr:uid="{811597A5-1F22-4511-B8A4-0FC8CC3B1EF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ADEF8-4EC1-4A02-8262-94A175F3E511}">
  <sheetPr>
    <pageSetUpPr fitToPage="1"/>
  </sheetPr>
  <dimension ref="A1:N28"/>
  <sheetViews>
    <sheetView tabSelected="1" view="pageBreakPreview" zoomScaleNormal="100" zoomScaleSheetLayoutView="100" workbookViewId="0">
      <selection sqref="A1:M28"/>
    </sheetView>
  </sheetViews>
  <sheetFormatPr defaultRowHeight="16.5" x14ac:dyDescent="0.3"/>
  <sheetData>
    <row r="1" spans="1:14" ht="25.9" customHeight="1" x14ac:dyDescent="0.3">
      <c r="A1" s="34" t="s">
        <v>1268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32.450000000000003" customHeight="1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4" ht="17.45" customHeight="1" x14ac:dyDescent="0.3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2"/>
    </row>
    <row r="4" spans="1:14" ht="17.45" customHeight="1" x14ac:dyDescent="0.3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2"/>
    </row>
    <row r="5" spans="1:14" ht="17.45" customHeight="1" x14ac:dyDescent="0.3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2"/>
    </row>
    <row r="6" spans="1:14" x14ac:dyDescent="0.3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</row>
    <row r="7" spans="1:14" ht="20.45" customHeight="1" x14ac:dyDescent="0.3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</row>
    <row r="8" spans="1:14" x14ac:dyDescent="0.3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</row>
    <row r="9" spans="1:14" ht="22.15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</row>
    <row r="10" spans="1:14" x14ac:dyDescent="0.3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</row>
    <row r="11" spans="1:14" x14ac:dyDescent="0.3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</row>
    <row r="12" spans="1:14" x14ac:dyDescent="0.3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</row>
    <row r="13" spans="1:14" x14ac:dyDescent="0.3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</row>
    <row r="14" spans="1:14" x14ac:dyDescent="0.3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</row>
    <row r="15" spans="1:14" ht="22.15" customHeight="1" x14ac:dyDescent="0.3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</row>
    <row r="16" spans="1:14" x14ac:dyDescent="0.3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</row>
    <row r="17" spans="1:13" x14ac:dyDescent="0.3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</row>
    <row r="18" spans="1:13" x14ac:dyDescent="0.3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3" x14ac:dyDescent="0.3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1:13" x14ac:dyDescent="0.3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1:13" x14ac:dyDescent="0.3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1:13" x14ac:dyDescent="0.3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</row>
    <row r="23" spans="1:13" x14ac:dyDescent="0.3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</row>
    <row r="24" spans="1:13" x14ac:dyDescent="0.3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1:13" x14ac:dyDescent="0.3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</row>
    <row r="26" spans="1:13" x14ac:dyDescent="0.3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</row>
    <row r="27" spans="1:13" x14ac:dyDescent="0.3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</row>
    <row r="28" spans="1:13" x14ac:dyDescent="0.3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</row>
  </sheetData>
  <mergeCells count="1">
    <mergeCell ref="A1:M28"/>
  </mergeCells>
  <phoneticPr fontId="1" type="noConversion"/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opLeftCell="B7" zoomScale="85" zoomScaleNormal="85" workbookViewId="0">
      <selection activeCell="E18" sqref="E18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35" t="s">
        <v>1086</v>
      </c>
      <c r="C1" s="35"/>
      <c r="D1" s="35"/>
      <c r="E1" s="35"/>
      <c r="F1" s="35"/>
      <c r="G1" s="35"/>
    </row>
    <row r="2" spans="1:7" ht="22.15" customHeight="1" x14ac:dyDescent="0.3">
      <c r="B2" s="36" t="s">
        <v>1243</v>
      </c>
      <c r="C2" s="36"/>
      <c r="D2" s="36"/>
      <c r="E2" s="36"/>
      <c r="F2" s="37"/>
      <c r="G2" s="37"/>
    </row>
    <row r="3" spans="1:7" ht="22.15" customHeight="1" x14ac:dyDescent="0.3">
      <c r="B3" s="38" t="s">
        <v>1087</v>
      </c>
      <c r="C3" s="38"/>
      <c r="D3" s="38"/>
      <c r="E3" s="23" t="s">
        <v>1088</v>
      </c>
      <c r="F3" s="23" t="s">
        <v>1089</v>
      </c>
      <c r="G3" s="23" t="s">
        <v>427</v>
      </c>
    </row>
    <row r="4" spans="1:7" ht="22.15" customHeight="1" x14ac:dyDescent="0.3">
      <c r="A4" s="1" t="s">
        <v>1094</v>
      </c>
      <c r="B4" s="39" t="s">
        <v>1090</v>
      </c>
      <c r="C4" s="39" t="s">
        <v>1091</v>
      </c>
      <c r="D4" s="25" t="s">
        <v>1095</v>
      </c>
      <c r="E4" s="24">
        <f>TRUNC(공종별집계표!F5, 0)</f>
        <v>0</v>
      </c>
      <c r="F4" s="9" t="s">
        <v>51</v>
      </c>
      <c r="G4" s="9" t="s">
        <v>51</v>
      </c>
    </row>
    <row r="5" spans="1:7" ht="22.15" customHeight="1" x14ac:dyDescent="0.3">
      <c r="A5" s="1" t="s">
        <v>1096</v>
      </c>
      <c r="B5" s="39"/>
      <c r="C5" s="39"/>
      <c r="D5" s="25" t="s">
        <v>1097</v>
      </c>
      <c r="E5" s="24">
        <v>0</v>
      </c>
      <c r="F5" s="9" t="s">
        <v>51</v>
      </c>
      <c r="G5" s="9" t="s">
        <v>51</v>
      </c>
    </row>
    <row r="6" spans="1:7" ht="22.15" customHeight="1" x14ac:dyDescent="0.3">
      <c r="A6" s="1" t="s">
        <v>1098</v>
      </c>
      <c r="B6" s="39"/>
      <c r="C6" s="39"/>
      <c r="D6" s="25" t="s">
        <v>1099</v>
      </c>
      <c r="E6" s="24">
        <v>0</v>
      </c>
      <c r="F6" s="9" t="s">
        <v>51</v>
      </c>
      <c r="G6" s="9" t="s">
        <v>51</v>
      </c>
    </row>
    <row r="7" spans="1:7" ht="22.15" customHeight="1" x14ac:dyDescent="0.3">
      <c r="A7" s="1" t="s">
        <v>1100</v>
      </c>
      <c r="B7" s="39"/>
      <c r="C7" s="39"/>
      <c r="D7" s="25" t="s">
        <v>1101</v>
      </c>
      <c r="E7" s="24">
        <f>TRUNC(E4+E5-E6, 0)</f>
        <v>0</v>
      </c>
      <c r="F7" s="9" t="s">
        <v>51</v>
      </c>
      <c r="G7" s="9" t="s">
        <v>51</v>
      </c>
    </row>
    <row r="8" spans="1:7" ht="22.15" customHeight="1" x14ac:dyDescent="0.3">
      <c r="A8" s="1" t="s">
        <v>1102</v>
      </c>
      <c r="B8" s="39"/>
      <c r="C8" s="39" t="s">
        <v>1092</v>
      </c>
      <c r="D8" s="25" t="s">
        <v>1103</v>
      </c>
      <c r="E8" s="24">
        <f>TRUNC(공종별집계표!H5, 0)</f>
        <v>0</v>
      </c>
      <c r="F8" s="9" t="s">
        <v>51</v>
      </c>
      <c r="G8" s="9" t="s">
        <v>51</v>
      </c>
    </row>
    <row r="9" spans="1:7" ht="22.15" customHeight="1" x14ac:dyDescent="0.3">
      <c r="A9" s="1" t="s">
        <v>1104</v>
      </c>
      <c r="B9" s="39"/>
      <c r="C9" s="39"/>
      <c r="D9" s="25" t="s">
        <v>1105</v>
      </c>
      <c r="E9" s="24">
        <f>TRUNC(E8*0.122, 0)</f>
        <v>0</v>
      </c>
      <c r="F9" s="9" t="s">
        <v>1106</v>
      </c>
      <c r="G9" s="9" t="s">
        <v>51</v>
      </c>
    </row>
    <row r="10" spans="1:7" ht="22.15" customHeight="1" x14ac:dyDescent="0.3">
      <c r="A10" s="1" t="s">
        <v>1107</v>
      </c>
      <c r="B10" s="39"/>
      <c r="C10" s="39"/>
      <c r="D10" s="25" t="s">
        <v>1101</v>
      </c>
      <c r="E10" s="24">
        <f>TRUNC(E8+E9, 0)</f>
        <v>0</v>
      </c>
      <c r="F10" s="9" t="s">
        <v>51</v>
      </c>
      <c r="G10" s="9" t="s">
        <v>51</v>
      </c>
    </row>
    <row r="11" spans="1:7" ht="22.15" customHeight="1" x14ac:dyDescent="0.3">
      <c r="A11" s="1" t="s">
        <v>1108</v>
      </c>
      <c r="B11" s="39"/>
      <c r="C11" s="39" t="s">
        <v>1093</v>
      </c>
      <c r="D11" s="25" t="s">
        <v>1109</v>
      </c>
      <c r="E11" s="24">
        <f>TRUNC(공종별집계표!J5, 0)</f>
        <v>0</v>
      </c>
      <c r="F11" s="9" t="s">
        <v>51</v>
      </c>
      <c r="G11" s="9" t="s">
        <v>51</v>
      </c>
    </row>
    <row r="12" spans="1:7" ht="22.15" customHeight="1" x14ac:dyDescent="0.3">
      <c r="A12" s="1" t="s">
        <v>1110</v>
      </c>
      <c r="B12" s="39"/>
      <c r="C12" s="39"/>
      <c r="D12" s="25" t="s">
        <v>1111</v>
      </c>
      <c r="E12" s="24">
        <f>TRUNC(E10*0.037, 0)</f>
        <v>0</v>
      </c>
      <c r="F12" s="9" t="s">
        <v>1112</v>
      </c>
      <c r="G12" s="9" t="s">
        <v>51</v>
      </c>
    </row>
    <row r="13" spans="1:7" ht="22.15" customHeight="1" x14ac:dyDescent="0.3">
      <c r="A13" s="1" t="s">
        <v>1113</v>
      </c>
      <c r="B13" s="39"/>
      <c r="C13" s="39"/>
      <c r="D13" s="25" t="s">
        <v>1114</v>
      </c>
      <c r="E13" s="24">
        <f>TRUNC(E10*0.0101, 0)</f>
        <v>0</v>
      </c>
      <c r="F13" s="9" t="s">
        <v>1115</v>
      </c>
      <c r="G13" s="9" t="s">
        <v>51</v>
      </c>
    </row>
    <row r="14" spans="1:7" ht="22.15" customHeight="1" x14ac:dyDescent="0.3">
      <c r="A14" s="1" t="s">
        <v>1116</v>
      </c>
      <c r="B14" s="39"/>
      <c r="C14" s="39"/>
      <c r="D14" s="25" t="s">
        <v>1117</v>
      </c>
      <c r="E14" s="48">
        <v>465532</v>
      </c>
      <c r="F14" s="9" t="s">
        <v>1118</v>
      </c>
      <c r="G14" s="9" t="s">
        <v>1119</v>
      </c>
    </row>
    <row r="15" spans="1:7" ht="22.15" customHeight="1" x14ac:dyDescent="0.3">
      <c r="A15" s="1" t="s">
        <v>1120</v>
      </c>
      <c r="B15" s="39"/>
      <c r="C15" s="39"/>
      <c r="D15" s="25" t="s">
        <v>1121</v>
      </c>
      <c r="E15" s="48">
        <v>590944</v>
      </c>
      <c r="F15" s="9" t="s">
        <v>1122</v>
      </c>
      <c r="G15" s="9" t="s">
        <v>1119</v>
      </c>
    </row>
    <row r="16" spans="1:7" ht="22.15" customHeight="1" x14ac:dyDescent="0.3">
      <c r="A16" s="1" t="s">
        <v>1123</v>
      </c>
      <c r="B16" s="39"/>
      <c r="C16" s="39"/>
      <c r="D16" s="25" t="s">
        <v>1124</v>
      </c>
      <c r="E16" s="48">
        <v>302038</v>
      </c>
      <c r="F16" s="9" t="s">
        <v>1125</v>
      </c>
      <c r="G16" s="9" t="s">
        <v>1126</v>
      </c>
    </row>
    <row r="17" spans="1:7" ht="22.15" customHeight="1" x14ac:dyDescent="0.3">
      <c r="A17" s="1" t="s">
        <v>1127</v>
      </c>
      <c r="B17" s="39"/>
      <c r="C17" s="39"/>
      <c r="D17" s="25" t="s">
        <v>1128</v>
      </c>
      <c r="E17" s="48">
        <v>2386548</v>
      </c>
      <c r="F17" s="9" t="s">
        <v>1242</v>
      </c>
      <c r="G17" s="9" t="s">
        <v>1129</v>
      </c>
    </row>
    <row r="18" spans="1:7" ht="22.15" customHeight="1" x14ac:dyDescent="0.3">
      <c r="A18" s="1" t="s">
        <v>1130</v>
      </c>
      <c r="B18" s="39"/>
      <c r="C18" s="39"/>
      <c r="D18" s="25" t="s">
        <v>1131</v>
      </c>
      <c r="E18" s="48">
        <v>59634</v>
      </c>
      <c r="F18" s="9" t="s">
        <v>1132</v>
      </c>
      <c r="G18" s="9" t="s">
        <v>1119</v>
      </c>
    </row>
    <row r="19" spans="1:7" ht="22.15" customHeight="1" x14ac:dyDescent="0.3">
      <c r="A19" s="1" t="s">
        <v>1133</v>
      </c>
      <c r="B19" s="39"/>
      <c r="C19" s="39"/>
      <c r="D19" s="25" t="s">
        <v>1134</v>
      </c>
      <c r="E19" s="24">
        <f>TRUNC((E7+E10)*0.058, 0)</f>
        <v>0</v>
      </c>
      <c r="F19" s="9" t="s">
        <v>1135</v>
      </c>
      <c r="G19" s="9" t="s">
        <v>51</v>
      </c>
    </row>
    <row r="20" spans="1:7" ht="22.15" customHeight="1" x14ac:dyDescent="0.3">
      <c r="A20" s="1" t="s">
        <v>1136</v>
      </c>
      <c r="B20" s="39"/>
      <c r="C20" s="39"/>
      <c r="D20" s="25" t="s">
        <v>1137</v>
      </c>
      <c r="E20" s="24">
        <f>TRUNC((E7+E8+E11)*0.003, 0)</f>
        <v>0</v>
      </c>
      <c r="F20" s="9" t="s">
        <v>1138</v>
      </c>
      <c r="G20" s="9" t="s">
        <v>51</v>
      </c>
    </row>
    <row r="21" spans="1:7" ht="37.35" customHeight="1" x14ac:dyDescent="0.3">
      <c r="A21" s="1" t="s">
        <v>1139</v>
      </c>
      <c r="B21" s="39"/>
      <c r="C21" s="39"/>
      <c r="D21" s="25" t="s">
        <v>1140</v>
      </c>
      <c r="E21" s="24">
        <f>TRUNC((E7+E8+E11)*0.001, 0)</f>
        <v>0</v>
      </c>
      <c r="F21" s="9" t="s">
        <v>1141</v>
      </c>
      <c r="G21" s="9" t="s">
        <v>1142</v>
      </c>
    </row>
    <row r="22" spans="1:7" ht="22.15" customHeight="1" x14ac:dyDescent="0.3">
      <c r="A22" s="1" t="s">
        <v>1143</v>
      </c>
      <c r="B22" s="39"/>
      <c r="C22" s="39"/>
      <c r="D22" s="25" t="s">
        <v>1101</v>
      </c>
      <c r="E22" s="24"/>
      <c r="F22" s="9" t="s">
        <v>51</v>
      </c>
      <c r="G22" s="9" t="s">
        <v>51</v>
      </c>
    </row>
    <row r="23" spans="1:7" ht="22.15" customHeight="1" x14ac:dyDescent="0.3">
      <c r="A23" s="1" t="s">
        <v>1144</v>
      </c>
      <c r="B23" s="40" t="s">
        <v>1145</v>
      </c>
      <c r="C23" s="40"/>
      <c r="D23" s="40"/>
      <c r="E23" s="24"/>
      <c r="F23" s="9" t="s">
        <v>51</v>
      </c>
      <c r="G23" s="9" t="s">
        <v>51</v>
      </c>
    </row>
    <row r="24" spans="1:7" ht="22.15" customHeight="1" x14ac:dyDescent="0.3">
      <c r="A24" s="1" t="s">
        <v>1146</v>
      </c>
      <c r="B24" s="40" t="s">
        <v>1147</v>
      </c>
      <c r="C24" s="40"/>
      <c r="D24" s="40"/>
      <c r="E24" s="24"/>
      <c r="F24" s="9" t="s">
        <v>1148</v>
      </c>
      <c r="G24" s="9" t="s">
        <v>51</v>
      </c>
    </row>
    <row r="25" spans="1:7" ht="22.15" customHeight="1" x14ac:dyDescent="0.3">
      <c r="A25" s="1" t="s">
        <v>1149</v>
      </c>
      <c r="B25" s="40" t="s">
        <v>1150</v>
      </c>
      <c r="C25" s="40"/>
      <c r="D25" s="40"/>
      <c r="E25" s="24"/>
      <c r="F25" s="9" t="s">
        <v>1151</v>
      </c>
      <c r="G25" s="9" t="s">
        <v>51</v>
      </c>
    </row>
    <row r="26" spans="1:7" ht="22.15" customHeight="1" x14ac:dyDescent="0.3">
      <c r="A26" s="1" t="s">
        <v>1152</v>
      </c>
      <c r="B26" s="40" t="s">
        <v>1153</v>
      </c>
      <c r="C26" s="40"/>
      <c r="D26" s="40"/>
      <c r="E26" s="24"/>
      <c r="F26" s="9" t="s">
        <v>51</v>
      </c>
      <c r="G26" s="9" t="s">
        <v>51</v>
      </c>
    </row>
    <row r="27" spans="1:7" ht="22.15" customHeight="1" x14ac:dyDescent="0.3">
      <c r="A27" s="1" t="s">
        <v>1154</v>
      </c>
      <c r="B27" s="40" t="s">
        <v>1155</v>
      </c>
      <c r="C27" s="40"/>
      <c r="D27" s="40"/>
      <c r="E27" s="24"/>
      <c r="F27" s="9" t="s">
        <v>51</v>
      </c>
      <c r="G27" s="9" t="s">
        <v>51</v>
      </c>
    </row>
    <row r="28" spans="1:7" ht="22.15" customHeight="1" x14ac:dyDescent="0.3">
      <c r="A28" s="1" t="s">
        <v>1156</v>
      </c>
      <c r="B28" s="40" t="s">
        <v>1157</v>
      </c>
      <c r="C28" s="40"/>
      <c r="D28" s="40"/>
      <c r="E28" s="24"/>
      <c r="F28" s="9" t="s">
        <v>1158</v>
      </c>
      <c r="G28" s="9" t="s">
        <v>51</v>
      </c>
    </row>
    <row r="29" spans="1:7" ht="22.15" customHeight="1" x14ac:dyDescent="0.3">
      <c r="A29" s="1" t="s">
        <v>1159</v>
      </c>
      <c r="B29" s="40" t="s">
        <v>1160</v>
      </c>
      <c r="C29" s="40"/>
      <c r="D29" s="40"/>
      <c r="E29" s="24"/>
      <c r="F29" s="9" t="s">
        <v>51</v>
      </c>
      <c r="G29" s="9" t="s">
        <v>51</v>
      </c>
    </row>
    <row r="30" spans="1:7" ht="22.15" customHeight="1" x14ac:dyDescent="0.3">
      <c r="A30" s="1" t="s">
        <v>1161</v>
      </c>
      <c r="B30" s="40" t="s">
        <v>1162</v>
      </c>
      <c r="C30" s="40"/>
      <c r="D30" s="40"/>
      <c r="E30" s="24">
        <f>TRUNC(E29+0, 0)</f>
        <v>0</v>
      </c>
      <c r="F30" s="9" t="s">
        <v>51</v>
      </c>
      <c r="G30" s="9" t="s">
        <v>51</v>
      </c>
    </row>
  </sheetData>
  <mergeCells count="16">
    <mergeCell ref="B29:D29"/>
    <mergeCell ref="B30:D30"/>
    <mergeCell ref="B23:D23"/>
    <mergeCell ref="B24:D24"/>
    <mergeCell ref="B25:D25"/>
    <mergeCell ref="B26:D26"/>
    <mergeCell ref="B27:D27"/>
    <mergeCell ref="B28:D28"/>
    <mergeCell ref="B1:G1"/>
    <mergeCell ref="B2:E2"/>
    <mergeCell ref="F2:G2"/>
    <mergeCell ref="B3:D3"/>
    <mergeCell ref="B4:B22"/>
    <mergeCell ref="C4:C7"/>
    <mergeCell ref="C8:C10"/>
    <mergeCell ref="C11:C22"/>
  </mergeCells>
  <phoneticPr fontId="1" type="noConversion"/>
  <pageMargins left="0.78740157480314954" right="0" top="0.39370078740157477" bottom="0.39370078740157477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4"/>
  <sheetViews>
    <sheetView zoomScale="85" zoomScaleNormal="85" workbookViewId="0">
      <selection activeCell="A2" sqref="A2:M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20" ht="30" customHeight="1" x14ac:dyDescent="0.3">
      <c r="A2" s="42" t="s">
        <v>1244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20" ht="30" customHeight="1" x14ac:dyDescent="0.3">
      <c r="A3" s="43" t="s">
        <v>1</v>
      </c>
      <c r="B3" s="43" t="s">
        <v>2</v>
      </c>
      <c r="C3" s="43" t="s">
        <v>3</v>
      </c>
      <c r="D3" s="43" t="s">
        <v>4</v>
      </c>
      <c r="E3" s="43" t="s">
        <v>5</v>
      </c>
      <c r="F3" s="43"/>
      <c r="G3" s="43" t="s">
        <v>8</v>
      </c>
      <c r="H3" s="43"/>
      <c r="I3" s="43" t="s">
        <v>9</v>
      </c>
      <c r="J3" s="43"/>
      <c r="K3" s="43" t="s">
        <v>10</v>
      </c>
      <c r="L3" s="43"/>
      <c r="M3" s="43" t="s">
        <v>11</v>
      </c>
      <c r="N3" s="42" t="s">
        <v>12</v>
      </c>
      <c r="O3" s="42" t="s">
        <v>13</v>
      </c>
      <c r="P3" s="42" t="s">
        <v>14</v>
      </c>
      <c r="Q3" s="42" t="s">
        <v>15</v>
      </c>
      <c r="R3" s="42" t="s">
        <v>16</v>
      </c>
      <c r="S3" s="42" t="s">
        <v>17</v>
      </c>
      <c r="T3" s="42" t="s">
        <v>18</v>
      </c>
    </row>
    <row r="4" spans="1:20" ht="30" customHeight="1" x14ac:dyDescent="0.3">
      <c r="A4" s="44"/>
      <c r="B4" s="44"/>
      <c r="C4" s="44"/>
      <c r="D4" s="44"/>
      <c r="E4" s="4" t="s">
        <v>6</v>
      </c>
      <c r="F4" s="4" t="s">
        <v>7</v>
      </c>
      <c r="G4" s="4" t="s">
        <v>6</v>
      </c>
      <c r="H4" s="4" t="s">
        <v>7</v>
      </c>
      <c r="I4" s="4" t="s">
        <v>6</v>
      </c>
      <c r="J4" s="4" t="s">
        <v>7</v>
      </c>
      <c r="K4" s="4" t="s">
        <v>6</v>
      </c>
      <c r="L4" s="4" t="s">
        <v>7</v>
      </c>
      <c r="M4" s="44"/>
      <c r="N4" s="42"/>
      <c r="O4" s="42"/>
      <c r="P4" s="42"/>
      <c r="Q4" s="42"/>
      <c r="R4" s="42"/>
      <c r="S4" s="42"/>
      <c r="T4" s="42"/>
    </row>
    <row r="5" spans="1:20" ht="30" customHeight="1" x14ac:dyDescent="0.3">
      <c r="A5" s="5" t="s">
        <v>50</v>
      </c>
      <c r="B5" s="5" t="s">
        <v>51</v>
      </c>
      <c r="C5" s="5" t="s">
        <v>51</v>
      </c>
      <c r="D5" s="6">
        <v>1</v>
      </c>
      <c r="E5" s="7">
        <f>F6</f>
        <v>0</v>
      </c>
      <c r="F5" s="7">
        <f t="shared" ref="F5:F15" si="0">E5*D5</f>
        <v>0</v>
      </c>
      <c r="G5" s="7">
        <f>H6</f>
        <v>0</v>
      </c>
      <c r="H5" s="7">
        <f t="shared" ref="H5:H15" si="1">G5*D5</f>
        <v>0</v>
      </c>
      <c r="I5" s="7">
        <f>J6</f>
        <v>0</v>
      </c>
      <c r="J5" s="7">
        <f t="shared" ref="J5:J15" si="2">I5*D5</f>
        <v>0</v>
      </c>
      <c r="K5" s="7">
        <f t="shared" ref="K5:K15" si="3">E5+G5+I5</f>
        <v>0</v>
      </c>
      <c r="L5" s="7">
        <f t="shared" ref="L5:L15" si="4">F5+H5+J5</f>
        <v>0</v>
      </c>
      <c r="M5" s="5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3"/>
    </row>
    <row r="6" spans="1:20" ht="30" customHeight="1" x14ac:dyDescent="0.3">
      <c r="A6" s="29" t="s">
        <v>53</v>
      </c>
      <c r="B6" s="29" t="s">
        <v>51</v>
      </c>
      <c r="C6" s="29" t="s">
        <v>51</v>
      </c>
      <c r="D6" s="30">
        <v>1</v>
      </c>
      <c r="E6" s="31">
        <f>F7+F8+F9+F10+F11+F12+F13+F14</f>
        <v>0</v>
      </c>
      <c r="F6" s="31">
        <f t="shared" si="0"/>
        <v>0</v>
      </c>
      <c r="G6" s="31">
        <f>H7+H8+H9+H10+H11+H12+H13+H14</f>
        <v>0</v>
      </c>
      <c r="H6" s="31">
        <f t="shared" si="1"/>
        <v>0</v>
      </c>
      <c r="I6" s="31">
        <f>J7+J8+J9+J10+J11+J12+J13+J14</f>
        <v>0</v>
      </c>
      <c r="J6" s="31">
        <f t="shared" si="2"/>
        <v>0</v>
      </c>
      <c r="K6" s="31">
        <f t="shared" si="3"/>
        <v>0</v>
      </c>
      <c r="L6" s="31">
        <f t="shared" si="4"/>
        <v>0</v>
      </c>
      <c r="M6" s="29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3"/>
    </row>
    <row r="7" spans="1:20" ht="30" customHeight="1" x14ac:dyDescent="0.3">
      <c r="A7" s="5" t="s">
        <v>55</v>
      </c>
      <c r="B7" s="5" t="s">
        <v>51</v>
      </c>
      <c r="C7" s="5" t="s">
        <v>51</v>
      </c>
      <c r="D7" s="6">
        <v>1</v>
      </c>
      <c r="E7" s="7">
        <f>공종별내역서!F8</f>
        <v>0</v>
      </c>
      <c r="F7" s="7">
        <f t="shared" si="0"/>
        <v>0</v>
      </c>
      <c r="G7" s="7">
        <f>공종별내역서!H8</f>
        <v>0</v>
      </c>
      <c r="H7" s="7">
        <f t="shared" si="1"/>
        <v>0</v>
      </c>
      <c r="I7" s="7">
        <f>공종별내역서!J8</f>
        <v>0</v>
      </c>
      <c r="J7" s="7">
        <f t="shared" si="2"/>
        <v>0</v>
      </c>
      <c r="K7" s="7">
        <f t="shared" si="3"/>
        <v>0</v>
      </c>
      <c r="L7" s="7">
        <f t="shared" si="4"/>
        <v>0</v>
      </c>
      <c r="M7" s="5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3"/>
    </row>
    <row r="8" spans="1:20" ht="30" customHeight="1" x14ac:dyDescent="0.3">
      <c r="A8" s="5" t="s">
        <v>73</v>
      </c>
      <c r="B8" s="5" t="s">
        <v>51</v>
      </c>
      <c r="C8" s="5" t="s">
        <v>51</v>
      </c>
      <c r="D8" s="6">
        <v>1</v>
      </c>
      <c r="E8" s="7">
        <f>공종별내역서!F14</f>
        <v>0</v>
      </c>
      <c r="F8" s="7">
        <f t="shared" si="0"/>
        <v>0</v>
      </c>
      <c r="G8" s="7">
        <f>공종별내역서!H14</f>
        <v>0</v>
      </c>
      <c r="H8" s="7">
        <f t="shared" si="1"/>
        <v>0</v>
      </c>
      <c r="I8" s="7">
        <f>공종별내역서!J14</f>
        <v>0</v>
      </c>
      <c r="J8" s="7">
        <f t="shared" si="2"/>
        <v>0</v>
      </c>
      <c r="K8" s="7">
        <f t="shared" si="3"/>
        <v>0</v>
      </c>
      <c r="L8" s="7">
        <f t="shared" si="4"/>
        <v>0</v>
      </c>
      <c r="M8" s="5" t="s">
        <v>51</v>
      </c>
      <c r="N8" s="1" t="s">
        <v>74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3"/>
    </row>
    <row r="9" spans="1:20" ht="30" customHeight="1" x14ac:dyDescent="0.3">
      <c r="A9" s="5" t="s">
        <v>90</v>
      </c>
      <c r="B9" s="5" t="s">
        <v>51</v>
      </c>
      <c r="C9" s="5" t="s">
        <v>51</v>
      </c>
      <c r="D9" s="6">
        <v>1</v>
      </c>
      <c r="E9" s="7">
        <f>공종별내역서!F26</f>
        <v>0</v>
      </c>
      <c r="F9" s="7">
        <f t="shared" si="0"/>
        <v>0</v>
      </c>
      <c r="G9" s="7">
        <f>공종별내역서!H26</f>
        <v>0</v>
      </c>
      <c r="H9" s="7">
        <f t="shared" si="1"/>
        <v>0</v>
      </c>
      <c r="I9" s="7">
        <f>공종별내역서!J26</f>
        <v>0</v>
      </c>
      <c r="J9" s="7">
        <f t="shared" si="2"/>
        <v>0</v>
      </c>
      <c r="K9" s="7">
        <f t="shared" si="3"/>
        <v>0</v>
      </c>
      <c r="L9" s="7">
        <f t="shared" si="4"/>
        <v>0</v>
      </c>
      <c r="M9" s="5" t="s">
        <v>51</v>
      </c>
      <c r="N9" s="1" t="s">
        <v>91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3"/>
    </row>
    <row r="10" spans="1:20" ht="30" customHeight="1" x14ac:dyDescent="0.3">
      <c r="A10" s="5" t="s">
        <v>139</v>
      </c>
      <c r="B10" s="5" t="s">
        <v>51</v>
      </c>
      <c r="C10" s="5" t="s">
        <v>51</v>
      </c>
      <c r="D10" s="6">
        <v>1</v>
      </c>
      <c r="E10" s="7">
        <f>공종별내역서!F34</f>
        <v>0</v>
      </c>
      <c r="F10" s="7">
        <f t="shared" si="0"/>
        <v>0</v>
      </c>
      <c r="G10" s="7">
        <f>공종별내역서!H34</f>
        <v>0</v>
      </c>
      <c r="H10" s="7">
        <f t="shared" si="1"/>
        <v>0</v>
      </c>
      <c r="I10" s="7">
        <f>공종별내역서!J34</f>
        <v>0</v>
      </c>
      <c r="J10" s="7">
        <f t="shared" si="2"/>
        <v>0</v>
      </c>
      <c r="K10" s="7">
        <f t="shared" si="3"/>
        <v>0</v>
      </c>
      <c r="L10" s="7">
        <f t="shared" si="4"/>
        <v>0</v>
      </c>
      <c r="M10" s="5" t="s">
        <v>51</v>
      </c>
      <c r="N10" s="1" t="s">
        <v>140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3"/>
    </row>
    <row r="11" spans="1:20" ht="30" customHeight="1" x14ac:dyDescent="0.3">
      <c r="A11" s="5" t="s">
        <v>157</v>
      </c>
      <c r="B11" s="5" t="s">
        <v>51</v>
      </c>
      <c r="C11" s="5" t="s">
        <v>51</v>
      </c>
      <c r="D11" s="6">
        <v>1</v>
      </c>
      <c r="E11" s="7">
        <f>공종별내역서!F46</f>
        <v>0</v>
      </c>
      <c r="F11" s="7">
        <f t="shared" si="0"/>
        <v>0</v>
      </c>
      <c r="G11" s="7">
        <f>공종별내역서!H46</f>
        <v>0</v>
      </c>
      <c r="H11" s="7">
        <f t="shared" si="1"/>
        <v>0</v>
      </c>
      <c r="I11" s="7">
        <f>공종별내역서!J46</f>
        <v>0</v>
      </c>
      <c r="J11" s="7">
        <f t="shared" si="2"/>
        <v>0</v>
      </c>
      <c r="K11" s="7">
        <f t="shared" si="3"/>
        <v>0</v>
      </c>
      <c r="L11" s="7">
        <f t="shared" si="4"/>
        <v>0</v>
      </c>
      <c r="M11" s="5" t="s">
        <v>51</v>
      </c>
      <c r="N11" s="1" t="s">
        <v>158</v>
      </c>
      <c r="O11" s="1" t="s">
        <v>51</v>
      </c>
      <c r="P11" s="1" t="s">
        <v>54</v>
      </c>
      <c r="Q11" s="1" t="s">
        <v>51</v>
      </c>
      <c r="R11">
        <v>3</v>
      </c>
      <c r="S11" s="1" t="s">
        <v>51</v>
      </c>
      <c r="T11" s="3"/>
    </row>
    <row r="12" spans="1:20" ht="30" customHeight="1" x14ac:dyDescent="0.3">
      <c r="A12" s="5" t="s">
        <v>199</v>
      </c>
      <c r="B12" s="5" t="s">
        <v>51</v>
      </c>
      <c r="C12" s="5" t="s">
        <v>51</v>
      </c>
      <c r="D12" s="6">
        <v>1</v>
      </c>
      <c r="E12" s="7">
        <f>공종별내역서!F65</f>
        <v>0</v>
      </c>
      <c r="F12" s="7">
        <f t="shared" si="0"/>
        <v>0</v>
      </c>
      <c r="G12" s="7">
        <f>공종별내역서!H65</f>
        <v>0</v>
      </c>
      <c r="H12" s="7">
        <f t="shared" si="1"/>
        <v>0</v>
      </c>
      <c r="I12" s="7">
        <f>공종별내역서!J65</f>
        <v>0</v>
      </c>
      <c r="J12" s="7">
        <f t="shared" si="2"/>
        <v>0</v>
      </c>
      <c r="K12" s="7">
        <f t="shared" si="3"/>
        <v>0</v>
      </c>
      <c r="L12" s="7">
        <f t="shared" si="4"/>
        <v>0</v>
      </c>
      <c r="M12" s="5" t="s">
        <v>51</v>
      </c>
      <c r="N12" s="1" t="s">
        <v>200</v>
      </c>
      <c r="O12" s="1" t="s">
        <v>51</v>
      </c>
      <c r="P12" s="1" t="s">
        <v>54</v>
      </c>
      <c r="Q12" s="1" t="s">
        <v>51</v>
      </c>
      <c r="R12">
        <v>3</v>
      </c>
      <c r="S12" s="1" t="s">
        <v>51</v>
      </c>
      <c r="T12" s="3"/>
    </row>
    <row r="13" spans="1:20" ht="30" customHeight="1" x14ac:dyDescent="0.3">
      <c r="A13" s="5" t="s">
        <v>260</v>
      </c>
      <c r="B13" s="5" t="s">
        <v>51</v>
      </c>
      <c r="C13" s="5" t="s">
        <v>51</v>
      </c>
      <c r="D13" s="6">
        <v>1</v>
      </c>
      <c r="E13" s="7">
        <f>공종별내역서!F101</f>
        <v>0</v>
      </c>
      <c r="F13" s="7">
        <f t="shared" si="0"/>
        <v>0</v>
      </c>
      <c r="G13" s="7">
        <f>공종별내역서!H101</f>
        <v>0</v>
      </c>
      <c r="H13" s="7">
        <f t="shared" si="1"/>
        <v>0</v>
      </c>
      <c r="I13" s="7">
        <f>공종별내역서!J101</f>
        <v>0</v>
      </c>
      <c r="J13" s="7">
        <f t="shared" si="2"/>
        <v>0</v>
      </c>
      <c r="K13" s="7">
        <f t="shared" si="3"/>
        <v>0</v>
      </c>
      <c r="L13" s="7">
        <f t="shared" si="4"/>
        <v>0</v>
      </c>
      <c r="M13" s="5" t="s">
        <v>51</v>
      </c>
      <c r="N13" s="1" t="s">
        <v>261</v>
      </c>
      <c r="O13" s="1" t="s">
        <v>51</v>
      </c>
      <c r="P13" s="1" t="s">
        <v>54</v>
      </c>
      <c r="Q13" s="1" t="s">
        <v>51</v>
      </c>
      <c r="R13">
        <v>3</v>
      </c>
      <c r="S13" s="1" t="s">
        <v>51</v>
      </c>
      <c r="T13" s="3"/>
    </row>
    <row r="14" spans="1:20" ht="30" customHeight="1" x14ac:dyDescent="0.3">
      <c r="A14" s="5" t="s">
        <v>358</v>
      </c>
      <c r="B14" s="5" t="s">
        <v>51</v>
      </c>
      <c r="C14" s="5" t="s">
        <v>51</v>
      </c>
      <c r="D14" s="6">
        <v>1</v>
      </c>
      <c r="E14" s="7">
        <f>공종별내역서!F113</f>
        <v>0</v>
      </c>
      <c r="F14" s="7">
        <f t="shared" si="0"/>
        <v>0</v>
      </c>
      <c r="G14" s="7">
        <f>공종별내역서!H113</f>
        <v>0</v>
      </c>
      <c r="H14" s="7">
        <f t="shared" si="1"/>
        <v>0</v>
      </c>
      <c r="I14" s="7">
        <f>공종별내역서!J113</f>
        <v>0</v>
      </c>
      <c r="J14" s="7">
        <f t="shared" si="2"/>
        <v>0</v>
      </c>
      <c r="K14" s="7">
        <f t="shared" si="3"/>
        <v>0</v>
      </c>
      <c r="L14" s="7">
        <f t="shared" si="4"/>
        <v>0</v>
      </c>
      <c r="M14" s="5" t="s">
        <v>51</v>
      </c>
      <c r="N14" s="1" t="s">
        <v>359</v>
      </c>
      <c r="O14" s="1" t="s">
        <v>51</v>
      </c>
      <c r="P14" s="1" t="s">
        <v>54</v>
      </c>
      <c r="Q14" s="1" t="s">
        <v>51</v>
      </c>
      <c r="R14">
        <v>3</v>
      </c>
      <c r="S14" s="1" t="s">
        <v>360</v>
      </c>
      <c r="T14" s="3"/>
    </row>
    <row r="15" spans="1:20" ht="30" customHeight="1" x14ac:dyDescent="0.3">
      <c r="A15" s="26" t="s">
        <v>406</v>
      </c>
      <c r="B15" s="26" t="s">
        <v>51</v>
      </c>
      <c r="C15" s="26" t="s">
        <v>51</v>
      </c>
      <c r="D15" s="27">
        <v>1</v>
      </c>
      <c r="E15" s="28">
        <f>공종별내역서!F119</f>
        <v>0</v>
      </c>
      <c r="F15" s="28">
        <f t="shared" si="0"/>
        <v>0</v>
      </c>
      <c r="G15" s="28">
        <f>공종별내역서!H119</f>
        <v>0</v>
      </c>
      <c r="H15" s="28">
        <f t="shared" si="1"/>
        <v>0</v>
      </c>
      <c r="I15" s="28">
        <f>공종별내역서!J119</f>
        <v>0</v>
      </c>
      <c r="J15" s="28">
        <f t="shared" si="2"/>
        <v>0</v>
      </c>
      <c r="K15" s="28">
        <f t="shared" si="3"/>
        <v>0</v>
      </c>
      <c r="L15" s="28">
        <f t="shared" si="4"/>
        <v>0</v>
      </c>
      <c r="M15" s="26" t="s">
        <v>1237</v>
      </c>
      <c r="N15" s="1" t="s">
        <v>407</v>
      </c>
      <c r="O15" s="1" t="s">
        <v>51</v>
      </c>
      <c r="P15" s="1" t="s">
        <v>51</v>
      </c>
      <c r="Q15" s="1" t="s">
        <v>408</v>
      </c>
      <c r="R15">
        <v>3</v>
      </c>
      <c r="S15" s="1" t="s">
        <v>51</v>
      </c>
      <c r="T15" s="3">
        <f>L15*1</f>
        <v>0</v>
      </c>
    </row>
    <row r="16" spans="1:20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T16" s="3"/>
    </row>
    <row r="17" spans="1:20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T17" s="3"/>
    </row>
    <row r="18" spans="1:20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T18" s="3"/>
    </row>
    <row r="19" spans="1:20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T19" s="3"/>
    </row>
    <row r="20" spans="1:20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T20" s="3"/>
    </row>
    <row r="21" spans="1:20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T21" s="3"/>
    </row>
    <row r="22" spans="1:20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T22" s="3"/>
    </row>
    <row r="23" spans="1:20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3"/>
    </row>
    <row r="24" spans="1:20" ht="30" customHeight="1" x14ac:dyDescent="0.3">
      <c r="A24" s="5" t="s">
        <v>71</v>
      </c>
      <c r="B24" s="6"/>
      <c r="C24" s="6"/>
      <c r="D24" s="6"/>
      <c r="E24" s="6"/>
      <c r="F24" s="7">
        <f>F5</f>
        <v>0</v>
      </c>
      <c r="G24" s="6"/>
      <c r="H24" s="7">
        <f>H5</f>
        <v>0</v>
      </c>
      <c r="I24" s="6"/>
      <c r="J24" s="7">
        <f>J5</f>
        <v>0</v>
      </c>
      <c r="K24" s="6"/>
      <c r="L24" s="7">
        <f>L5</f>
        <v>0</v>
      </c>
      <c r="M24" s="6"/>
      <c r="T24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119"/>
  <sheetViews>
    <sheetView zoomScale="85" zoomScaleNormal="85" workbookViewId="0">
      <selection sqref="A1:M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2" t="s">
        <v>1244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48" ht="30" customHeight="1" x14ac:dyDescent="0.3">
      <c r="A2" s="43" t="s">
        <v>1</v>
      </c>
      <c r="B2" s="43" t="s">
        <v>2</v>
      </c>
      <c r="C2" s="43" t="s">
        <v>3</v>
      </c>
      <c r="D2" s="43" t="s">
        <v>4</v>
      </c>
      <c r="E2" s="43" t="s">
        <v>5</v>
      </c>
      <c r="F2" s="43"/>
      <c r="G2" s="43" t="s">
        <v>8</v>
      </c>
      <c r="H2" s="43"/>
      <c r="I2" s="43" t="s">
        <v>9</v>
      </c>
      <c r="J2" s="43"/>
      <c r="K2" s="43" t="s">
        <v>10</v>
      </c>
      <c r="L2" s="43"/>
      <c r="M2" s="43" t="s">
        <v>11</v>
      </c>
      <c r="N2" s="42" t="s">
        <v>19</v>
      </c>
      <c r="O2" s="42" t="s">
        <v>13</v>
      </c>
      <c r="P2" s="42" t="s">
        <v>20</v>
      </c>
      <c r="Q2" s="42" t="s">
        <v>12</v>
      </c>
      <c r="R2" s="42" t="s">
        <v>21</v>
      </c>
      <c r="S2" s="42" t="s">
        <v>22</v>
      </c>
      <c r="T2" s="42" t="s">
        <v>23</v>
      </c>
      <c r="U2" s="42" t="s">
        <v>24</v>
      </c>
      <c r="V2" s="42" t="s">
        <v>25</v>
      </c>
      <c r="W2" s="42" t="s">
        <v>26</v>
      </c>
      <c r="X2" s="42" t="s">
        <v>27</v>
      </c>
      <c r="Y2" s="42" t="s">
        <v>28</v>
      </c>
      <c r="Z2" s="42" t="s">
        <v>29</v>
      </c>
      <c r="AA2" s="42" t="s">
        <v>30</v>
      </c>
      <c r="AB2" s="42" t="s">
        <v>31</v>
      </c>
      <c r="AC2" s="42" t="s">
        <v>32</v>
      </c>
      <c r="AD2" s="42" t="s">
        <v>33</v>
      </c>
      <c r="AE2" s="42" t="s">
        <v>34</v>
      </c>
      <c r="AF2" s="42" t="s">
        <v>35</v>
      </c>
      <c r="AG2" s="42" t="s">
        <v>36</v>
      </c>
      <c r="AH2" s="42" t="s">
        <v>37</v>
      </c>
      <c r="AI2" s="42" t="s">
        <v>38</v>
      </c>
      <c r="AJ2" s="42" t="s">
        <v>39</v>
      </c>
      <c r="AK2" s="42" t="s">
        <v>40</v>
      </c>
      <c r="AL2" s="42" t="s">
        <v>41</v>
      </c>
      <c r="AM2" s="42" t="s">
        <v>42</v>
      </c>
      <c r="AN2" s="42" t="s">
        <v>43</v>
      </c>
      <c r="AO2" s="42" t="s">
        <v>44</v>
      </c>
      <c r="AP2" s="42" t="s">
        <v>45</v>
      </c>
      <c r="AQ2" s="42" t="s">
        <v>46</v>
      </c>
      <c r="AR2" s="42" t="s">
        <v>47</v>
      </c>
      <c r="AS2" s="42" t="s">
        <v>15</v>
      </c>
      <c r="AT2" s="42" t="s">
        <v>16</v>
      </c>
      <c r="AU2" s="42" t="s">
        <v>48</v>
      </c>
      <c r="AV2" s="42" t="s">
        <v>49</v>
      </c>
    </row>
    <row r="3" spans="1:48" ht="30" customHeight="1" x14ac:dyDescent="0.3">
      <c r="A3" s="43"/>
      <c r="B3" s="43"/>
      <c r="C3" s="43"/>
      <c r="D3" s="43"/>
      <c r="E3" s="2" t="s">
        <v>6</v>
      </c>
      <c r="F3" s="2" t="s">
        <v>7</v>
      </c>
      <c r="G3" s="2" t="s">
        <v>6</v>
      </c>
      <c r="H3" s="2" t="s">
        <v>7</v>
      </c>
      <c r="I3" s="2" t="s">
        <v>6</v>
      </c>
      <c r="J3" s="2" t="s">
        <v>7</v>
      </c>
      <c r="K3" s="2" t="s">
        <v>6</v>
      </c>
      <c r="L3" s="2" t="s">
        <v>7</v>
      </c>
      <c r="M3" s="43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</row>
    <row r="4" spans="1:48" ht="30" customHeight="1" x14ac:dyDescent="0.3">
      <c r="A4" s="5" t="s">
        <v>55</v>
      </c>
      <c r="B4" s="5" t="s">
        <v>51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 t="s">
        <v>56</v>
      </c>
    </row>
    <row r="5" spans="1:48" ht="30" customHeight="1" x14ac:dyDescent="0.3">
      <c r="A5" s="5" t="s">
        <v>57</v>
      </c>
      <c r="B5" s="5" t="s">
        <v>58</v>
      </c>
      <c r="C5" s="5" t="s">
        <v>59</v>
      </c>
      <c r="D5" s="6">
        <v>3</v>
      </c>
      <c r="E5" s="8"/>
      <c r="F5" s="8"/>
      <c r="G5" s="8"/>
      <c r="H5" s="8"/>
      <c r="I5" s="8"/>
      <c r="J5" s="8"/>
      <c r="K5" s="8">
        <f>TRUNC(E5+G5+I5, 0)</f>
        <v>0</v>
      </c>
      <c r="L5" s="8">
        <f>TRUNC(F5+H5+J5, 0)</f>
        <v>0</v>
      </c>
      <c r="M5" s="5" t="s">
        <v>60</v>
      </c>
      <c r="N5" s="1" t="s">
        <v>61</v>
      </c>
      <c r="O5" s="1" t="s">
        <v>51</v>
      </c>
      <c r="P5" s="1" t="s">
        <v>51</v>
      </c>
      <c r="Q5" s="1" t="s">
        <v>56</v>
      </c>
      <c r="R5" s="1" t="s">
        <v>62</v>
      </c>
      <c r="S5" s="1" t="s">
        <v>63</v>
      </c>
      <c r="T5" s="1" t="s">
        <v>63</v>
      </c>
      <c r="AR5" s="1" t="s">
        <v>51</v>
      </c>
      <c r="AS5" s="1" t="s">
        <v>51</v>
      </c>
      <c r="AU5" s="1" t="s">
        <v>64</v>
      </c>
      <c r="AV5">
        <v>4</v>
      </c>
    </row>
    <row r="6" spans="1:48" ht="30" customHeight="1" x14ac:dyDescent="0.3">
      <c r="A6" s="5" t="s">
        <v>65</v>
      </c>
      <c r="B6" s="5" t="s">
        <v>66</v>
      </c>
      <c r="C6" s="5" t="s">
        <v>67</v>
      </c>
      <c r="D6" s="6">
        <v>326</v>
      </c>
      <c r="E6" s="8"/>
      <c r="F6" s="8"/>
      <c r="G6" s="8"/>
      <c r="H6" s="8"/>
      <c r="I6" s="8"/>
      <c r="J6" s="8"/>
      <c r="K6" s="8">
        <f>TRUNC(E6+G6+I6, 0)</f>
        <v>0</v>
      </c>
      <c r="L6" s="8">
        <f>TRUNC(F6+H6+J6, 0)</f>
        <v>0</v>
      </c>
      <c r="M6" s="5" t="s">
        <v>68</v>
      </c>
      <c r="N6" s="1" t="s">
        <v>69</v>
      </c>
      <c r="O6" s="1" t="s">
        <v>51</v>
      </c>
      <c r="P6" s="1" t="s">
        <v>51</v>
      </c>
      <c r="Q6" s="1" t="s">
        <v>56</v>
      </c>
      <c r="R6" s="1" t="s">
        <v>62</v>
      </c>
      <c r="S6" s="1" t="s">
        <v>63</v>
      </c>
      <c r="T6" s="1" t="s">
        <v>63</v>
      </c>
      <c r="AR6" s="1" t="s">
        <v>51</v>
      </c>
      <c r="AS6" s="1" t="s">
        <v>51</v>
      </c>
      <c r="AU6" s="1" t="s">
        <v>70</v>
      </c>
      <c r="AV6">
        <v>5</v>
      </c>
    </row>
    <row r="7" spans="1:48" ht="30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48" ht="30" customHeight="1" x14ac:dyDescent="0.3">
      <c r="A8" s="5" t="s">
        <v>71</v>
      </c>
      <c r="B8" s="6"/>
      <c r="C8" s="6"/>
      <c r="D8" s="6"/>
      <c r="E8" s="6"/>
      <c r="F8" s="8"/>
      <c r="G8" s="6"/>
      <c r="H8" s="8"/>
      <c r="I8" s="6"/>
      <c r="J8" s="8"/>
      <c r="K8" s="6"/>
      <c r="L8" s="8">
        <f>SUM(L5:L7)</f>
        <v>0</v>
      </c>
      <c r="M8" s="6"/>
      <c r="N8" t="s">
        <v>72</v>
      </c>
    </row>
    <row r="9" spans="1:48" ht="30" customHeight="1" x14ac:dyDescent="0.3">
      <c r="A9" s="5" t="s">
        <v>73</v>
      </c>
      <c r="B9" s="5" t="s">
        <v>51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Q9" s="1" t="s">
        <v>74</v>
      </c>
    </row>
    <row r="10" spans="1:48" ht="30" customHeight="1" x14ac:dyDescent="0.3">
      <c r="A10" s="5" t="s">
        <v>75</v>
      </c>
      <c r="B10" s="5" t="s">
        <v>76</v>
      </c>
      <c r="C10" s="5" t="s">
        <v>67</v>
      </c>
      <c r="D10" s="6">
        <v>57</v>
      </c>
      <c r="E10" s="8"/>
      <c r="F10" s="8"/>
      <c r="G10" s="8"/>
      <c r="H10" s="8"/>
      <c r="I10" s="8"/>
      <c r="J10" s="8"/>
      <c r="K10" s="8">
        <f t="shared" ref="K10:L12" si="0">TRUNC(E10+G10+I10, 0)</f>
        <v>0</v>
      </c>
      <c r="L10" s="8">
        <f t="shared" si="0"/>
        <v>0</v>
      </c>
      <c r="M10" s="5" t="s">
        <v>77</v>
      </c>
      <c r="N10" s="1" t="s">
        <v>78</v>
      </c>
      <c r="O10" s="1" t="s">
        <v>51</v>
      </c>
      <c r="P10" s="1" t="s">
        <v>51</v>
      </c>
      <c r="Q10" s="1" t="s">
        <v>74</v>
      </c>
      <c r="R10" s="1" t="s">
        <v>62</v>
      </c>
      <c r="S10" s="1" t="s">
        <v>63</v>
      </c>
      <c r="T10" s="1" t="s">
        <v>63</v>
      </c>
      <c r="AR10" s="1" t="s">
        <v>51</v>
      </c>
      <c r="AS10" s="1" t="s">
        <v>51</v>
      </c>
      <c r="AU10" s="1" t="s">
        <v>79</v>
      </c>
      <c r="AV10">
        <v>9</v>
      </c>
    </row>
    <row r="11" spans="1:48" ht="30" customHeight="1" x14ac:dyDescent="0.3">
      <c r="A11" s="5" t="s">
        <v>80</v>
      </c>
      <c r="B11" s="5" t="s">
        <v>81</v>
      </c>
      <c r="C11" s="5" t="s">
        <v>67</v>
      </c>
      <c r="D11" s="6">
        <v>14</v>
      </c>
      <c r="E11" s="8"/>
      <c r="F11" s="8"/>
      <c r="G11" s="8"/>
      <c r="H11" s="8"/>
      <c r="I11" s="8"/>
      <c r="J11" s="8"/>
      <c r="K11" s="8">
        <f t="shared" si="0"/>
        <v>0</v>
      </c>
      <c r="L11" s="8">
        <f t="shared" si="0"/>
        <v>0</v>
      </c>
      <c r="M11" s="5" t="s">
        <v>82</v>
      </c>
      <c r="N11" s="1" t="s">
        <v>83</v>
      </c>
      <c r="O11" s="1" t="s">
        <v>51</v>
      </c>
      <c r="P11" s="1" t="s">
        <v>51</v>
      </c>
      <c r="Q11" s="1" t="s">
        <v>74</v>
      </c>
      <c r="R11" s="1" t="s">
        <v>63</v>
      </c>
      <c r="S11" s="1" t="s">
        <v>63</v>
      </c>
      <c r="T11" s="1" t="s">
        <v>62</v>
      </c>
      <c r="AR11" s="1" t="s">
        <v>51</v>
      </c>
      <c r="AS11" s="1" t="s">
        <v>51</v>
      </c>
      <c r="AU11" s="1" t="s">
        <v>84</v>
      </c>
      <c r="AV11">
        <v>7</v>
      </c>
    </row>
    <row r="12" spans="1:48" ht="30" customHeight="1" x14ac:dyDescent="0.3">
      <c r="A12" s="5" t="s">
        <v>85</v>
      </c>
      <c r="B12" s="5" t="s">
        <v>86</v>
      </c>
      <c r="C12" s="5" t="s">
        <v>67</v>
      </c>
      <c r="D12" s="6">
        <v>14</v>
      </c>
      <c r="E12" s="8"/>
      <c r="F12" s="8"/>
      <c r="G12" s="8"/>
      <c r="H12" s="8"/>
      <c r="I12" s="8"/>
      <c r="J12" s="8"/>
      <c r="K12" s="8">
        <f t="shared" si="0"/>
        <v>0</v>
      </c>
      <c r="L12" s="8">
        <f t="shared" si="0"/>
        <v>0</v>
      </c>
      <c r="M12" s="5" t="s">
        <v>87</v>
      </c>
      <c r="N12" s="1" t="s">
        <v>88</v>
      </c>
      <c r="O12" s="1" t="s">
        <v>51</v>
      </c>
      <c r="P12" s="1" t="s">
        <v>51</v>
      </c>
      <c r="Q12" s="1" t="s">
        <v>74</v>
      </c>
      <c r="R12" s="1" t="s">
        <v>62</v>
      </c>
      <c r="S12" s="1" t="s">
        <v>63</v>
      </c>
      <c r="T12" s="1" t="s">
        <v>63</v>
      </c>
      <c r="AR12" s="1" t="s">
        <v>51</v>
      </c>
      <c r="AS12" s="1" t="s">
        <v>51</v>
      </c>
      <c r="AU12" s="1" t="s">
        <v>89</v>
      </c>
      <c r="AV12">
        <v>8</v>
      </c>
    </row>
    <row r="13" spans="1:48" ht="30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48" ht="30" customHeight="1" x14ac:dyDescent="0.3">
      <c r="A14" s="5" t="s">
        <v>71</v>
      </c>
      <c r="B14" s="6"/>
      <c r="C14" s="6"/>
      <c r="D14" s="6"/>
      <c r="E14" s="6"/>
      <c r="F14" s="8"/>
      <c r="G14" s="6"/>
      <c r="H14" s="8"/>
      <c r="I14" s="6"/>
      <c r="J14" s="8"/>
      <c r="K14" s="6"/>
      <c r="L14" s="8">
        <f>SUM(L10:L13)</f>
        <v>0</v>
      </c>
      <c r="M14" s="6"/>
      <c r="N14" t="s">
        <v>72</v>
      </c>
    </row>
    <row r="15" spans="1:48" ht="30" customHeight="1" x14ac:dyDescent="0.3">
      <c r="A15" s="5" t="s">
        <v>90</v>
      </c>
      <c r="B15" s="5" t="s">
        <v>51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Q15" s="1" t="s">
        <v>91</v>
      </c>
    </row>
    <row r="16" spans="1:48" ht="30" customHeight="1" x14ac:dyDescent="0.3">
      <c r="A16" s="5" t="s">
        <v>92</v>
      </c>
      <c r="B16" s="5" t="s">
        <v>93</v>
      </c>
      <c r="C16" s="5" t="s">
        <v>67</v>
      </c>
      <c r="D16" s="6">
        <v>311</v>
      </c>
      <c r="E16" s="8"/>
      <c r="F16" s="8"/>
      <c r="G16" s="8"/>
      <c r="H16" s="8"/>
      <c r="I16" s="8"/>
      <c r="J16" s="8"/>
      <c r="K16" s="8">
        <f t="shared" ref="K16:K24" si="1">TRUNC(E16+G16+I16, 0)</f>
        <v>0</v>
      </c>
      <c r="L16" s="8">
        <f t="shared" ref="L16:L24" si="2">TRUNC(F16+H16+J16, 0)</f>
        <v>0</v>
      </c>
      <c r="M16" s="5" t="s">
        <v>94</v>
      </c>
      <c r="N16" s="1" t="s">
        <v>95</v>
      </c>
      <c r="O16" s="1" t="s">
        <v>51</v>
      </c>
      <c r="P16" s="1" t="s">
        <v>51</v>
      </c>
      <c r="Q16" s="1" t="s">
        <v>91</v>
      </c>
      <c r="R16" s="1" t="s">
        <v>62</v>
      </c>
      <c r="S16" s="1" t="s">
        <v>63</v>
      </c>
      <c r="T16" s="1" t="s">
        <v>63</v>
      </c>
      <c r="AR16" s="1" t="s">
        <v>51</v>
      </c>
      <c r="AS16" s="1" t="s">
        <v>51</v>
      </c>
      <c r="AU16" s="1" t="s">
        <v>96</v>
      </c>
      <c r="AV16">
        <v>180</v>
      </c>
    </row>
    <row r="17" spans="1:48" ht="30" customHeight="1" x14ac:dyDescent="0.3">
      <c r="A17" s="5" t="s">
        <v>97</v>
      </c>
      <c r="B17" s="5" t="s">
        <v>98</v>
      </c>
      <c r="C17" s="5" t="s">
        <v>67</v>
      </c>
      <c r="D17" s="6">
        <v>52</v>
      </c>
      <c r="E17" s="8"/>
      <c r="F17" s="8"/>
      <c r="G17" s="8"/>
      <c r="H17" s="8"/>
      <c r="I17" s="8"/>
      <c r="J17" s="8"/>
      <c r="K17" s="8">
        <f t="shared" si="1"/>
        <v>0</v>
      </c>
      <c r="L17" s="8">
        <f t="shared" si="2"/>
        <v>0</v>
      </c>
      <c r="M17" s="5" t="s">
        <v>99</v>
      </c>
      <c r="N17" s="1" t="s">
        <v>100</v>
      </c>
      <c r="O17" s="1" t="s">
        <v>51</v>
      </c>
      <c r="P17" s="1" t="s">
        <v>51</v>
      </c>
      <c r="Q17" s="1" t="s">
        <v>91</v>
      </c>
      <c r="R17" s="1" t="s">
        <v>62</v>
      </c>
      <c r="S17" s="1" t="s">
        <v>63</v>
      </c>
      <c r="T17" s="1" t="s">
        <v>63</v>
      </c>
      <c r="AR17" s="1" t="s">
        <v>51</v>
      </c>
      <c r="AS17" s="1" t="s">
        <v>51</v>
      </c>
      <c r="AU17" s="1" t="s">
        <v>101</v>
      </c>
      <c r="AV17">
        <v>12</v>
      </c>
    </row>
    <row r="18" spans="1:48" ht="30" customHeight="1" x14ac:dyDescent="0.3">
      <c r="A18" s="5" t="s">
        <v>102</v>
      </c>
      <c r="B18" s="5" t="s">
        <v>103</v>
      </c>
      <c r="C18" s="5" t="s">
        <v>104</v>
      </c>
      <c r="D18" s="6">
        <v>3</v>
      </c>
      <c r="E18" s="8"/>
      <c r="F18" s="8"/>
      <c r="G18" s="8"/>
      <c r="H18" s="8"/>
      <c r="I18" s="8"/>
      <c r="J18" s="8"/>
      <c r="K18" s="8">
        <f t="shared" si="1"/>
        <v>0</v>
      </c>
      <c r="L18" s="8">
        <f t="shared" si="2"/>
        <v>0</v>
      </c>
      <c r="M18" s="5" t="s">
        <v>105</v>
      </c>
      <c r="N18" s="1" t="s">
        <v>106</v>
      </c>
      <c r="O18" s="1" t="s">
        <v>51</v>
      </c>
      <c r="P18" s="1" t="s">
        <v>51</v>
      </c>
      <c r="Q18" s="1" t="s">
        <v>91</v>
      </c>
      <c r="R18" s="1" t="s">
        <v>62</v>
      </c>
      <c r="S18" s="1" t="s">
        <v>63</v>
      </c>
      <c r="T18" s="1" t="s">
        <v>63</v>
      </c>
      <c r="AR18" s="1" t="s">
        <v>51</v>
      </c>
      <c r="AS18" s="1" t="s">
        <v>51</v>
      </c>
      <c r="AU18" s="1" t="s">
        <v>107</v>
      </c>
      <c r="AV18">
        <v>13</v>
      </c>
    </row>
    <row r="19" spans="1:48" ht="30" customHeight="1" x14ac:dyDescent="0.3">
      <c r="A19" s="5" t="s">
        <v>108</v>
      </c>
      <c r="B19" s="5" t="s">
        <v>109</v>
      </c>
      <c r="C19" s="5" t="s">
        <v>67</v>
      </c>
      <c r="D19" s="6">
        <v>3</v>
      </c>
      <c r="E19" s="8"/>
      <c r="F19" s="8"/>
      <c r="G19" s="8"/>
      <c r="H19" s="8"/>
      <c r="I19" s="8"/>
      <c r="J19" s="8"/>
      <c r="K19" s="8">
        <f t="shared" si="1"/>
        <v>0</v>
      </c>
      <c r="L19" s="8">
        <f t="shared" si="2"/>
        <v>0</v>
      </c>
      <c r="M19" s="5" t="s">
        <v>110</v>
      </c>
      <c r="N19" s="1" t="s">
        <v>111</v>
      </c>
      <c r="O19" s="1" t="s">
        <v>51</v>
      </c>
      <c r="P19" s="1" t="s">
        <v>51</v>
      </c>
      <c r="Q19" s="1" t="s">
        <v>91</v>
      </c>
      <c r="R19" s="1" t="s">
        <v>62</v>
      </c>
      <c r="S19" s="1" t="s">
        <v>63</v>
      </c>
      <c r="T19" s="1" t="s">
        <v>63</v>
      </c>
      <c r="AR19" s="1" t="s">
        <v>51</v>
      </c>
      <c r="AS19" s="1" t="s">
        <v>51</v>
      </c>
      <c r="AU19" s="1" t="s">
        <v>112</v>
      </c>
      <c r="AV19">
        <v>179</v>
      </c>
    </row>
    <row r="20" spans="1:48" ht="30" customHeight="1" x14ac:dyDescent="0.3">
      <c r="A20" s="5" t="s">
        <v>113</v>
      </c>
      <c r="B20" s="5" t="s">
        <v>114</v>
      </c>
      <c r="C20" s="5" t="s">
        <v>67</v>
      </c>
      <c r="D20" s="6">
        <v>28</v>
      </c>
      <c r="E20" s="8"/>
      <c r="F20" s="8"/>
      <c r="G20" s="8"/>
      <c r="H20" s="8"/>
      <c r="I20" s="8"/>
      <c r="J20" s="8"/>
      <c r="K20" s="8">
        <f t="shared" si="1"/>
        <v>0</v>
      </c>
      <c r="L20" s="8">
        <f t="shared" si="2"/>
        <v>0</v>
      </c>
      <c r="M20" s="5" t="s">
        <v>115</v>
      </c>
      <c r="N20" s="1" t="s">
        <v>116</v>
      </c>
      <c r="O20" s="1" t="s">
        <v>51</v>
      </c>
      <c r="P20" s="1" t="s">
        <v>51</v>
      </c>
      <c r="Q20" s="1" t="s">
        <v>91</v>
      </c>
      <c r="R20" s="1" t="s">
        <v>62</v>
      </c>
      <c r="S20" s="1" t="s">
        <v>63</v>
      </c>
      <c r="T20" s="1" t="s">
        <v>63</v>
      </c>
      <c r="AR20" s="1" t="s">
        <v>51</v>
      </c>
      <c r="AS20" s="1" t="s">
        <v>51</v>
      </c>
      <c r="AU20" s="1" t="s">
        <v>117</v>
      </c>
      <c r="AV20">
        <v>14</v>
      </c>
    </row>
    <row r="21" spans="1:48" ht="30" customHeight="1" x14ac:dyDescent="0.3">
      <c r="A21" s="5" t="s">
        <v>118</v>
      </c>
      <c r="B21" s="5" t="s">
        <v>119</v>
      </c>
      <c r="C21" s="5" t="s">
        <v>104</v>
      </c>
      <c r="D21" s="6">
        <v>41</v>
      </c>
      <c r="E21" s="8"/>
      <c r="F21" s="8"/>
      <c r="G21" s="8"/>
      <c r="H21" s="8"/>
      <c r="I21" s="8"/>
      <c r="J21" s="8"/>
      <c r="K21" s="8">
        <f t="shared" si="1"/>
        <v>0</v>
      </c>
      <c r="L21" s="8">
        <f t="shared" si="2"/>
        <v>0</v>
      </c>
      <c r="M21" s="5" t="s">
        <v>120</v>
      </c>
      <c r="N21" s="1" t="s">
        <v>121</v>
      </c>
      <c r="O21" s="1" t="s">
        <v>51</v>
      </c>
      <c r="P21" s="1" t="s">
        <v>51</v>
      </c>
      <c r="Q21" s="1" t="s">
        <v>91</v>
      </c>
      <c r="R21" s="1" t="s">
        <v>62</v>
      </c>
      <c r="S21" s="1" t="s">
        <v>63</v>
      </c>
      <c r="T21" s="1" t="s">
        <v>63</v>
      </c>
      <c r="AR21" s="1" t="s">
        <v>51</v>
      </c>
      <c r="AS21" s="1" t="s">
        <v>51</v>
      </c>
      <c r="AU21" s="1" t="s">
        <v>122</v>
      </c>
      <c r="AV21">
        <v>15</v>
      </c>
    </row>
    <row r="22" spans="1:48" ht="30" customHeight="1" x14ac:dyDescent="0.3">
      <c r="A22" s="5" t="s">
        <v>123</v>
      </c>
      <c r="B22" s="5" t="s">
        <v>124</v>
      </c>
      <c r="C22" s="5" t="s">
        <v>104</v>
      </c>
      <c r="D22" s="6">
        <v>8</v>
      </c>
      <c r="E22" s="8"/>
      <c r="F22" s="8"/>
      <c r="G22" s="8"/>
      <c r="H22" s="8"/>
      <c r="I22" s="8"/>
      <c r="J22" s="8"/>
      <c r="K22" s="8">
        <f t="shared" si="1"/>
        <v>0</v>
      </c>
      <c r="L22" s="8">
        <f t="shared" si="2"/>
        <v>0</v>
      </c>
      <c r="M22" s="5" t="s">
        <v>125</v>
      </c>
      <c r="N22" s="1" t="s">
        <v>126</v>
      </c>
      <c r="O22" s="1" t="s">
        <v>51</v>
      </c>
      <c r="P22" s="1" t="s">
        <v>51</v>
      </c>
      <c r="Q22" s="1" t="s">
        <v>91</v>
      </c>
      <c r="R22" s="1" t="s">
        <v>62</v>
      </c>
      <c r="S22" s="1" t="s">
        <v>63</v>
      </c>
      <c r="T22" s="1" t="s">
        <v>63</v>
      </c>
      <c r="AR22" s="1" t="s">
        <v>51</v>
      </c>
      <c r="AS22" s="1" t="s">
        <v>51</v>
      </c>
      <c r="AU22" s="1" t="s">
        <v>127</v>
      </c>
      <c r="AV22">
        <v>16</v>
      </c>
    </row>
    <row r="23" spans="1:48" ht="30" customHeight="1" x14ac:dyDescent="0.3">
      <c r="A23" s="5" t="s">
        <v>128</v>
      </c>
      <c r="B23" s="5" t="s">
        <v>129</v>
      </c>
      <c r="C23" s="5" t="s">
        <v>130</v>
      </c>
      <c r="D23" s="6">
        <v>1</v>
      </c>
      <c r="E23" s="8"/>
      <c r="F23" s="8"/>
      <c r="G23" s="8"/>
      <c r="H23" s="8"/>
      <c r="I23" s="8"/>
      <c r="J23" s="8"/>
      <c r="K23" s="8">
        <f t="shared" si="1"/>
        <v>0</v>
      </c>
      <c r="L23" s="8">
        <f t="shared" si="2"/>
        <v>0</v>
      </c>
      <c r="M23" s="5" t="s">
        <v>131</v>
      </c>
      <c r="N23" s="1" t="s">
        <v>132</v>
      </c>
      <c r="O23" s="1" t="s">
        <v>51</v>
      </c>
      <c r="P23" s="1" t="s">
        <v>51</v>
      </c>
      <c r="Q23" s="1" t="s">
        <v>91</v>
      </c>
      <c r="R23" s="1" t="s">
        <v>62</v>
      </c>
      <c r="S23" s="1" t="s">
        <v>63</v>
      </c>
      <c r="T23" s="1" t="s">
        <v>63</v>
      </c>
      <c r="AR23" s="1" t="s">
        <v>51</v>
      </c>
      <c r="AS23" s="1" t="s">
        <v>51</v>
      </c>
      <c r="AU23" s="1" t="s">
        <v>133</v>
      </c>
      <c r="AV23">
        <v>21</v>
      </c>
    </row>
    <row r="24" spans="1:48" ht="30" customHeight="1" x14ac:dyDescent="0.3">
      <c r="A24" s="5" t="s">
        <v>134</v>
      </c>
      <c r="B24" s="5" t="s">
        <v>135</v>
      </c>
      <c r="C24" s="5" t="s">
        <v>67</v>
      </c>
      <c r="D24" s="6">
        <v>60</v>
      </c>
      <c r="E24" s="8"/>
      <c r="F24" s="8"/>
      <c r="G24" s="8"/>
      <c r="H24" s="8"/>
      <c r="I24" s="8"/>
      <c r="J24" s="8"/>
      <c r="K24" s="8">
        <f t="shared" si="1"/>
        <v>0</v>
      </c>
      <c r="L24" s="8">
        <f t="shared" si="2"/>
        <v>0</v>
      </c>
      <c r="M24" s="5" t="s">
        <v>136</v>
      </c>
      <c r="N24" s="1" t="s">
        <v>137</v>
      </c>
      <c r="O24" s="1" t="s">
        <v>51</v>
      </c>
      <c r="P24" s="1" t="s">
        <v>51</v>
      </c>
      <c r="Q24" s="1" t="s">
        <v>91</v>
      </c>
      <c r="R24" s="1" t="s">
        <v>62</v>
      </c>
      <c r="S24" s="1" t="s">
        <v>63</v>
      </c>
      <c r="T24" s="1" t="s">
        <v>63</v>
      </c>
      <c r="AR24" s="1" t="s">
        <v>51</v>
      </c>
      <c r="AS24" s="1" t="s">
        <v>51</v>
      </c>
      <c r="AU24" s="1" t="s">
        <v>138</v>
      </c>
      <c r="AV24">
        <v>23</v>
      </c>
    </row>
    <row r="25" spans="1:48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48" ht="30" customHeight="1" x14ac:dyDescent="0.3">
      <c r="A26" s="5" t="s">
        <v>71</v>
      </c>
      <c r="B26" s="6"/>
      <c r="C26" s="6"/>
      <c r="D26" s="6"/>
      <c r="E26" s="6"/>
      <c r="F26" s="8"/>
      <c r="G26" s="6"/>
      <c r="H26" s="8"/>
      <c r="I26" s="6"/>
      <c r="J26" s="8"/>
      <c r="K26" s="6"/>
      <c r="L26" s="8">
        <f>SUM(L16:L25)</f>
        <v>0</v>
      </c>
      <c r="M26" s="6"/>
      <c r="N26" t="s">
        <v>72</v>
      </c>
    </row>
    <row r="27" spans="1:48" ht="30" customHeight="1" x14ac:dyDescent="0.3">
      <c r="A27" s="5" t="s">
        <v>139</v>
      </c>
      <c r="B27" s="5" t="s">
        <v>51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Q27" s="1" t="s">
        <v>140</v>
      </c>
    </row>
    <row r="28" spans="1:48" ht="30" customHeight="1" x14ac:dyDescent="0.3">
      <c r="A28" s="5" t="s">
        <v>141</v>
      </c>
      <c r="B28" s="5" t="s">
        <v>142</v>
      </c>
      <c r="C28" s="5" t="s">
        <v>130</v>
      </c>
      <c r="D28" s="6">
        <v>10</v>
      </c>
      <c r="E28" s="8"/>
      <c r="F28" s="8"/>
      <c r="G28" s="8"/>
      <c r="H28" s="8"/>
      <c r="I28" s="8"/>
      <c r="J28" s="8"/>
      <c r="K28" s="8">
        <f t="shared" ref="K28:L32" si="3">TRUNC(E28+G28+I28, 0)</f>
        <v>0</v>
      </c>
      <c r="L28" s="8">
        <f t="shared" si="3"/>
        <v>0</v>
      </c>
      <c r="M28" s="5" t="s">
        <v>82</v>
      </c>
      <c r="N28" s="1" t="s">
        <v>143</v>
      </c>
      <c r="O28" s="1" t="s">
        <v>51</v>
      </c>
      <c r="P28" s="1" t="s">
        <v>51</v>
      </c>
      <c r="Q28" s="1" t="s">
        <v>140</v>
      </c>
      <c r="R28" s="1" t="s">
        <v>63</v>
      </c>
      <c r="S28" s="1" t="s">
        <v>63</v>
      </c>
      <c r="T28" s="1" t="s">
        <v>62</v>
      </c>
      <c r="AR28" s="1" t="s">
        <v>51</v>
      </c>
      <c r="AS28" s="1" t="s">
        <v>51</v>
      </c>
      <c r="AU28" s="1" t="s">
        <v>144</v>
      </c>
      <c r="AV28">
        <v>106</v>
      </c>
    </row>
    <row r="29" spans="1:48" ht="30" customHeight="1" x14ac:dyDescent="0.3">
      <c r="A29" s="5" t="s">
        <v>141</v>
      </c>
      <c r="B29" s="5" t="s">
        <v>145</v>
      </c>
      <c r="C29" s="5" t="s">
        <v>130</v>
      </c>
      <c r="D29" s="6">
        <v>25</v>
      </c>
      <c r="E29" s="8"/>
      <c r="F29" s="8"/>
      <c r="G29" s="8"/>
      <c r="H29" s="8"/>
      <c r="I29" s="8"/>
      <c r="J29" s="8"/>
      <c r="K29" s="8">
        <f t="shared" si="3"/>
        <v>0</v>
      </c>
      <c r="L29" s="8">
        <f t="shared" si="3"/>
        <v>0</v>
      </c>
      <c r="M29" s="5" t="s">
        <v>82</v>
      </c>
      <c r="N29" s="1" t="s">
        <v>146</v>
      </c>
      <c r="O29" s="1" t="s">
        <v>51</v>
      </c>
      <c r="P29" s="1" t="s">
        <v>51</v>
      </c>
      <c r="Q29" s="1" t="s">
        <v>140</v>
      </c>
      <c r="R29" s="1" t="s">
        <v>63</v>
      </c>
      <c r="S29" s="1" t="s">
        <v>63</v>
      </c>
      <c r="T29" s="1" t="s">
        <v>62</v>
      </c>
      <c r="AR29" s="1" t="s">
        <v>51</v>
      </c>
      <c r="AS29" s="1" t="s">
        <v>51</v>
      </c>
      <c r="AU29" s="1" t="s">
        <v>147</v>
      </c>
      <c r="AV29">
        <v>107</v>
      </c>
    </row>
    <row r="30" spans="1:48" ht="30" customHeight="1" x14ac:dyDescent="0.3">
      <c r="A30" s="5" t="s">
        <v>141</v>
      </c>
      <c r="B30" s="5" t="s">
        <v>148</v>
      </c>
      <c r="C30" s="5" t="s">
        <v>130</v>
      </c>
      <c r="D30" s="6">
        <v>1</v>
      </c>
      <c r="E30" s="8"/>
      <c r="F30" s="8"/>
      <c r="G30" s="8"/>
      <c r="H30" s="8"/>
      <c r="I30" s="8"/>
      <c r="J30" s="8"/>
      <c r="K30" s="8">
        <f t="shared" si="3"/>
        <v>0</v>
      </c>
      <c r="L30" s="8">
        <f t="shared" si="3"/>
        <v>0</v>
      </c>
      <c r="M30" s="5" t="s">
        <v>82</v>
      </c>
      <c r="N30" s="1" t="s">
        <v>149</v>
      </c>
      <c r="O30" s="1" t="s">
        <v>51</v>
      </c>
      <c r="P30" s="1" t="s">
        <v>51</v>
      </c>
      <c r="Q30" s="1" t="s">
        <v>140</v>
      </c>
      <c r="R30" s="1" t="s">
        <v>63</v>
      </c>
      <c r="S30" s="1" t="s">
        <v>63</v>
      </c>
      <c r="T30" s="1" t="s">
        <v>62</v>
      </c>
      <c r="AR30" s="1" t="s">
        <v>51</v>
      </c>
      <c r="AS30" s="1" t="s">
        <v>51</v>
      </c>
      <c r="AU30" s="1" t="s">
        <v>150</v>
      </c>
      <c r="AV30">
        <v>108</v>
      </c>
    </row>
    <row r="31" spans="1:48" ht="30" customHeight="1" x14ac:dyDescent="0.3">
      <c r="A31" s="5" t="s">
        <v>151</v>
      </c>
      <c r="B31" s="5" t="s">
        <v>51</v>
      </c>
      <c r="C31" s="5" t="s">
        <v>130</v>
      </c>
      <c r="D31" s="6">
        <v>3</v>
      </c>
      <c r="E31" s="8"/>
      <c r="F31" s="8"/>
      <c r="G31" s="8"/>
      <c r="H31" s="8"/>
      <c r="I31" s="8"/>
      <c r="J31" s="8"/>
      <c r="K31" s="8">
        <f t="shared" si="3"/>
        <v>0</v>
      </c>
      <c r="L31" s="8">
        <f t="shared" si="3"/>
        <v>0</v>
      </c>
      <c r="M31" s="5" t="s">
        <v>82</v>
      </c>
      <c r="N31" s="1" t="s">
        <v>152</v>
      </c>
      <c r="O31" s="1" t="s">
        <v>51</v>
      </c>
      <c r="P31" s="1" t="s">
        <v>51</v>
      </c>
      <c r="Q31" s="1" t="s">
        <v>140</v>
      </c>
      <c r="R31" s="1" t="s">
        <v>63</v>
      </c>
      <c r="S31" s="1" t="s">
        <v>63</v>
      </c>
      <c r="T31" s="1" t="s">
        <v>62</v>
      </c>
      <c r="AR31" s="1" t="s">
        <v>51</v>
      </c>
      <c r="AS31" s="1" t="s">
        <v>51</v>
      </c>
      <c r="AU31" s="1" t="s">
        <v>153</v>
      </c>
      <c r="AV31">
        <v>109</v>
      </c>
    </row>
    <row r="32" spans="1:48" ht="30" customHeight="1" x14ac:dyDescent="0.3">
      <c r="A32" s="5" t="s">
        <v>151</v>
      </c>
      <c r="B32" s="5" t="s">
        <v>154</v>
      </c>
      <c r="C32" s="5" t="s">
        <v>130</v>
      </c>
      <c r="D32" s="6">
        <v>1</v>
      </c>
      <c r="E32" s="8"/>
      <c r="F32" s="8"/>
      <c r="G32" s="8"/>
      <c r="H32" s="8"/>
      <c r="I32" s="8"/>
      <c r="J32" s="8"/>
      <c r="K32" s="8">
        <f t="shared" si="3"/>
        <v>0</v>
      </c>
      <c r="L32" s="8">
        <f t="shared" si="3"/>
        <v>0</v>
      </c>
      <c r="M32" s="5" t="s">
        <v>82</v>
      </c>
      <c r="N32" s="1" t="s">
        <v>155</v>
      </c>
      <c r="O32" s="1" t="s">
        <v>51</v>
      </c>
      <c r="P32" s="1" t="s">
        <v>51</v>
      </c>
      <c r="Q32" s="1" t="s">
        <v>140</v>
      </c>
      <c r="R32" s="1" t="s">
        <v>63</v>
      </c>
      <c r="S32" s="1" t="s">
        <v>63</v>
      </c>
      <c r="T32" s="1" t="s">
        <v>62</v>
      </c>
      <c r="AR32" s="1" t="s">
        <v>51</v>
      </c>
      <c r="AS32" s="1" t="s">
        <v>51</v>
      </c>
      <c r="AU32" s="1" t="s">
        <v>156</v>
      </c>
      <c r="AV32">
        <v>110</v>
      </c>
    </row>
    <row r="33" spans="1:48" ht="30" customHeight="1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48" ht="30" customHeight="1" x14ac:dyDescent="0.3">
      <c r="A34" s="5" t="s">
        <v>71</v>
      </c>
      <c r="B34" s="6"/>
      <c r="C34" s="6"/>
      <c r="D34" s="6"/>
      <c r="E34" s="6"/>
      <c r="F34" s="8"/>
      <c r="G34" s="6"/>
      <c r="H34" s="8"/>
      <c r="I34" s="6"/>
      <c r="J34" s="8"/>
      <c r="K34" s="6"/>
      <c r="L34" s="8">
        <f>SUM(L28:L33)</f>
        <v>0</v>
      </c>
      <c r="M34" s="6"/>
      <c r="N34" t="s">
        <v>72</v>
      </c>
    </row>
    <row r="35" spans="1:48" ht="30" customHeight="1" x14ac:dyDescent="0.3">
      <c r="A35" s="5" t="s">
        <v>157</v>
      </c>
      <c r="B35" s="5" t="s">
        <v>51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Q35" s="1" t="s">
        <v>158</v>
      </c>
    </row>
    <row r="36" spans="1:48" ht="30" customHeight="1" x14ac:dyDescent="0.3">
      <c r="A36" s="5" t="s">
        <v>159</v>
      </c>
      <c r="B36" s="5" t="s">
        <v>160</v>
      </c>
      <c r="C36" s="5" t="s">
        <v>67</v>
      </c>
      <c r="D36" s="6">
        <v>20</v>
      </c>
      <c r="E36" s="8"/>
      <c r="F36" s="8"/>
      <c r="G36" s="8"/>
      <c r="H36" s="8"/>
      <c r="I36" s="8"/>
      <c r="J36" s="8"/>
      <c r="K36" s="8">
        <f t="shared" ref="K36:K44" si="4">TRUNC(E36+G36+I36, 0)</f>
        <v>0</v>
      </c>
      <c r="L36" s="8">
        <f t="shared" ref="L36:L44" si="5">TRUNC(F36+H36+J36, 0)</f>
        <v>0</v>
      </c>
      <c r="M36" s="5" t="s">
        <v>161</v>
      </c>
      <c r="N36" s="1" t="s">
        <v>162</v>
      </c>
      <c r="O36" s="1" t="s">
        <v>51</v>
      </c>
      <c r="P36" s="1" t="s">
        <v>51</v>
      </c>
      <c r="Q36" s="1" t="s">
        <v>158</v>
      </c>
      <c r="R36" s="1" t="s">
        <v>62</v>
      </c>
      <c r="S36" s="1" t="s">
        <v>63</v>
      </c>
      <c r="T36" s="1" t="s">
        <v>63</v>
      </c>
      <c r="AR36" s="1" t="s">
        <v>51</v>
      </c>
      <c r="AS36" s="1" t="s">
        <v>51</v>
      </c>
      <c r="AU36" s="1" t="s">
        <v>163</v>
      </c>
      <c r="AV36">
        <v>48</v>
      </c>
    </row>
    <row r="37" spans="1:48" ht="30" customHeight="1" x14ac:dyDescent="0.3">
      <c r="A37" s="5" t="s">
        <v>164</v>
      </c>
      <c r="B37" s="5" t="s">
        <v>165</v>
      </c>
      <c r="C37" s="5" t="s">
        <v>67</v>
      </c>
      <c r="D37" s="6">
        <v>47</v>
      </c>
      <c r="E37" s="8"/>
      <c r="F37" s="8"/>
      <c r="G37" s="8"/>
      <c r="H37" s="8"/>
      <c r="I37" s="8"/>
      <c r="J37" s="8"/>
      <c r="K37" s="8">
        <f t="shared" si="4"/>
        <v>0</v>
      </c>
      <c r="L37" s="8">
        <f t="shared" si="5"/>
        <v>0</v>
      </c>
      <c r="M37" s="5" t="s">
        <v>166</v>
      </c>
      <c r="N37" s="1" t="s">
        <v>167</v>
      </c>
      <c r="O37" s="1" t="s">
        <v>51</v>
      </c>
      <c r="P37" s="1" t="s">
        <v>51</v>
      </c>
      <c r="Q37" s="1" t="s">
        <v>158</v>
      </c>
      <c r="R37" s="1" t="s">
        <v>62</v>
      </c>
      <c r="S37" s="1" t="s">
        <v>63</v>
      </c>
      <c r="T37" s="1" t="s">
        <v>63</v>
      </c>
      <c r="AR37" s="1" t="s">
        <v>51</v>
      </c>
      <c r="AS37" s="1" t="s">
        <v>51</v>
      </c>
      <c r="AU37" s="1" t="s">
        <v>168</v>
      </c>
      <c r="AV37">
        <v>49</v>
      </c>
    </row>
    <row r="38" spans="1:48" ht="30" customHeight="1" x14ac:dyDescent="0.3">
      <c r="A38" s="5" t="s">
        <v>164</v>
      </c>
      <c r="B38" s="5" t="s">
        <v>169</v>
      </c>
      <c r="C38" s="5" t="s">
        <v>67</v>
      </c>
      <c r="D38" s="6">
        <v>13</v>
      </c>
      <c r="E38" s="8"/>
      <c r="F38" s="8"/>
      <c r="G38" s="8"/>
      <c r="H38" s="8"/>
      <c r="I38" s="8"/>
      <c r="J38" s="8"/>
      <c r="K38" s="8">
        <f t="shared" si="4"/>
        <v>0</v>
      </c>
      <c r="L38" s="8">
        <f t="shared" si="5"/>
        <v>0</v>
      </c>
      <c r="M38" s="5" t="s">
        <v>170</v>
      </c>
      <c r="N38" s="1" t="s">
        <v>171</v>
      </c>
      <c r="O38" s="1" t="s">
        <v>51</v>
      </c>
      <c r="P38" s="1" t="s">
        <v>51</v>
      </c>
      <c r="Q38" s="1" t="s">
        <v>158</v>
      </c>
      <c r="R38" s="1" t="s">
        <v>62</v>
      </c>
      <c r="S38" s="1" t="s">
        <v>63</v>
      </c>
      <c r="T38" s="1" t="s">
        <v>63</v>
      </c>
      <c r="AR38" s="1" t="s">
        <v>51</v>
      </c>
      <c r="AS38" s="1" t="s">
        <v>51</v>
      </c>
      <c r="AU38" s="1" t="s">
        <v>172</v>
      </c>
      <c r="AV38">
        <v>50</v>
      </c>
    </row>
    <row r="39" spans="1:48" ht="30" customHeight="1" x14ac:dyDescent="0.3">
      <c r="A39" s="5" t="s">
        <v>164</v>
      </c>
      <c r="B39" s="5" t="s">
        <v>173</v>
      </c>
      <c r="C39" s="5" t="s">
        <v>67</v>
      </c>
      <c r="D39" s="6">
        <v>148</v>
      </c>
      <c r="E39" s="8"/>
      <c r="F39" s="8"/>
      <c r="G39" s="8"/>
      <c r="H39" s="8"/>
      <c r="I39" s="8"/>
      <c r="J39" s="8"/>
      <c r="K39" s="8">
        <f t="shared" si="4"/>
        <v>0</v>
      </c>
      <c r="L39" s="8">
        <f t="shared" si="5"/>
        <v>0</v>
      </c>
      <c r="M39" s="5" t="s">
        <v>174</v>
      </c>
      <c r="N39" s="1" t="s">
        <v>175</v>
      </c>
      <c r="O39" s="1" t="s">
        <v>51</v>
      </c>
      <c r="P39" s="1" t="s">
        <v>51</v>
      </c>
      <c r="Q39" s="1" t="s">
        <v>158</v>
      </c>
      <c r="R39" s="1" t="s">
        <v>62</v>
      </c>
      <c r="S39" s="1" t="s">
        <v>63</v>
      </c>
      <c r="T39" s="1" t="s">
        <v>63</v>
      </c>
      <c r="AR39" s="1" t="s">
        <v>51</v>
      </c>
      <c r="AS39" s="1" t="s">
        <v>51</v>
      </c>
      <c r="AU39" s="1" t="s">
        <v>176</v>
      </c>
      <c r="AV39">
        <v>160</v>
      </c>
    </row>
    <row r="40" spans="1:48" ht="30" customHeight="1" x14ac:dyDescent="0.3">
      <c r="A40" s="5" t="s">
        <v>164</v>
      </c>
      <c r="B40" s="5" t="s">
        <v>177</v>
      </c>
      <c r="C40" s="5" t="s">
        <v>67</v>
      </c>
      <c r="D40" s="6">
        <v>51</v>
      </c>
      <c r="E40" s="8"/>
      <c r="F40" s="8"/>
      <c r="G40" s="8"/>
      <c r="H40" s="8"/>
      <c r="I40" s="8"/>
      <c r="J40" s="8"/>
      <c r="K40" s="8">
        <f t="shared" si="4"/>
        <v>0</v>
      </c>
      <c r="L40" s="8">
        <f t="shared" si="5"/>
        <v>0</v>
      </c>
      <c r="M40" s="5" t="s">
        <v>178</v>
      </c>
      <c r="N40" s="1" t="s">
        <v>179</v>
      </c>
      <c r="O40" s="1" t="s">
        <v>51</v>
      </c>
      <c r="P40" s="1" t="s">
        <v>51</v>
      </c>
      <c r="Q40" s="1" t="s">
        <v>158</v>
      </c>
      <c r="R40" s="1" t="s">
        <v>62</v>
      </c>
      <c r="S40" s="1" t="s">
        <v>63</v>
      </c>
      <c r="T40" s="1" t="s">
        <v>63</v>
      </c>
      <c r="AR40" s="1" t="s">
        <v>51</v>
      </c>
      <c r="AS40" s="1" t="s">
        <v>51</v>
      </c>
      <c r="AU40" s="1" t="s">
        <v>180</v>
      </c>
      <c r="AV40">
        <v>51</v>
      </c>
    </row>
    <row r="41" spans="1:48" ht="30" customHeight="1" x14ac:dyDescent="0.3">
      <c r="A41" s="5" t="s">
        <v>164</v>
      </c>
      <c r="B41" s="5" t="s">
        <v>181</v>
      </c>
      <c r="C41" s="5" t="s">
        <v>67</v>
      </c>
      <c r="D41" s="6">
        <v>32</v>
      </c>
      <c r="E41" s="8"/>
      <c r="F41" s="8"/>
      <c r="G41" s="8"/>
      <c r="H41" s="8"/>
      <c r="I41" s="8"/>
      <c r="J41" s="8"/>
      <c r="K41" s="8">
        <f t="shared" si="4"/>
        <v>0</v>
      </c>
      <c r="L41" s="8">
        <f t="shared" si="5"/>
        <v>0</v>
      </c>
      <c r="M41" s="5" t="s">
        <v>182</v>
      </c>
      <c r="N41" s="1" t="s">
        <v>183</v>
      </c>
      <c r="O41" s="1" t="s">
        <v>51</v>
      </c>
      <c r="P41" s="1" t="s">
        <v>51</v>
      </c>
      <c r="Q41" s="1" t="s">
        <v>158</v>
      </c>
      <c r="R41" s="1" t="s">
        <v>62</v>
      </c>
      <c r="S41" s="1" t="s">
        <v>63</v>
      </c>
      <c r="T41" s="1" t="s">
        <v>63</v>
      </c>
      <c r="AR41" s="1" t="s">
        <v>51</v>
      </c>
      <c r="AS41" s="1" t="s">
        <v>51</v>
      </c>
      <c r="AU41" s="1" t="s">
        <v>184</v>
      </c>
      <c r="AV41">
        <v>52</v>
      </c>
    </row>
    <row r="42" spans="1:48" ht="30" customHeight="1" x14ac:dyDescent="0.3">
      <c r="A42" s="5" t="s">
        <v>185</v>
      </c>
      <c r="B42" s="5" t="s">
        <v>186</v>
      </c>
      <c r="C42" s="5" t="s">
        <v>67</v>
      </c>
      <c r="D42" s="6">
        <v>1</v>
      </c>
      <c r="E42" s="8"/>
      <c r="F42" s="8"/>
      <c r="G42" s="8"/>
      <c r="H42" s="8"/>
      <c r="I42" s="8"/>
      <c r="J42" s="8"/>
      <c r="K42" s="8">
        <f t="shared" si="4"/>
        <v>0</v>
      </c>
      <c r="L42" s="8">
        <f t="shared" si="5"/>
        <v>0</v>
      </c>
      <c r="M42" s="5" t="s">
        <v>187</v>
      </c>
      <c r="N42" s="1" t="s">
        <v>188</v>
      </c>
      <c r="O42" s="1" t="s">
        <v>51</v>
      </c>
      <c r="P42" s="1" t="s">
        <v>51</v>
      </c>
      <c r="Q42" s="1" t="s">
        <v>158</v>
      </c>
      <c r="R42" s="1" t="s">
        <v>62</v>
      </c>
      <c r="S42" s="1" t="s">
        <v>63</v>
      </c>
      <c r="T42" s="1" t="s">
        <v>63</v>
      </c>
      <c r="AR42" s="1" t="s">
        <v>51</v>
      </c>
      <c r="AS42" s="1" t="s">
        <v>51</v>
      </c>
      <c r="AU42" s="1" t="s">
        <v>189</v>
      </c>
      <c r="AV42">
        <v>47</v>
      </c>
    </row>
    <row r="43" spans="1:48" ht="30" customHeight="1" x14ac:dyDescent="0.3">
      <c r="A43" s="5" t="s">
        <v>190</v>
      </c>
      <c r="B43" s="5" t="s">
        <v>191</v>
      </c>
      <c r="C43" s="5" t="s">
        <v>67</v>
      </c>
      <c r="D43" s="6">
        <v>203</v>
      </c>
      <c r="E43" s="8"/>
      <c r="F43" s="8"/>
      <c r="G43" s="8"/>
      <c r="H43" s="8"/>
      <c r="I43" s="8"/>
      <c r="J43" s="8"/>
      <c r="K43" s="8">
        <f t="shared" si="4"/>
        <v>0</v>
      </c>
      <c r="L43" s="8">
        <f t="shared" si="5"/>
        <v>0</v>
      </c>
      <c r="M43" s="5" t="s">
        <v>192</v>
      </c>
      <c r="N43" s="1" t="s">
        <v>193</v>
      </c>
      <c r="O43" s="1" t="s">
        <v>51</v>
      </c>
      <c r="P43" s="1" t="s">
        <v>51</v>
      </c>
      <c r="Q43" s="1" t="s">
        <v>158</v>
      </c>
      <c r="R43" s="1" t="s">
        <v>62</v>
      </c>
      <c r="S43" s="1" t="s">
        <v>63</v>
      </c>
      <c r="T43" s="1" t="s">
        <v>63</v>
      </c>
      <c r="AR43" s="1" t="s">
        <v>51</v>
      </c>
      <c r="AS43" s="1" t="s">
        <v>51</v>
      </c>
      <c r="AU43" s="1" t="s">
        <v>194</v>
      </c>
      <c r="AV43">
        <v>66</v>
      </c>
    </row>
    <row r="44" spans="1:48" ht="30" customHeight="1" x14ac:dyDescent="0.3">
      <c r="A44" s="5" t="s">
        <v>195</v>
      </c>
      <c r="B44" s="5" t="s">
        <v>196</v>
      </c>
      <c r="C44" s="5" t="s">
        <v>67</v>
      </c>
      <c r="D44" s="6">
        <v>260</v>
      </c>
      <c r="E44" s="8"/>
      <c r="F44" s="8"/>
      <c r="G44" s="8"/>
      <c r="H44" s="8"/>
      <c r="I44" s="8"/>
      <c r="J44" s="8"/>
      <c r="K44" s="8">
        <f t="shared" si="4"/>
        <v>0</v>
      </c>
      <c r="L44" s="8">
        <f t="shared" si="5"/>
        <v>0</v>
      </c>
      <c r="M44" s="5" t="s">
        <v>82</v>
      </c>
      <c r="N44" s="1" t="s">
        <v>197</v>
      </c>
      <c r="O44" s="1" t="s">
        <v>51</v>
      </c>
      <c r="P44" s="1" t="s">
        <v>51</v>
      </c>
      <c r="Q44" s="1" t="s">
        <v>158</v>
      </c>
      <c r="R44" s="1" t="s">
        <v>63</v>
      </c>
      <c r="S44" s="1" t="s">
        <v>63</v>
      </c>
      <c r="T44" s="1" t="s">
        <v>62</v>
      </c>
      <c r="AR44" s="1" t="s">
        <v>51</v>
      </c>
      <c r="AS44" s="1" t="s">
        <v>51</v>
      </c>
      <c r="AU44" s="1" t="s">
        <v>198</v>
      </c>
      <c r="AV44">
        <v>178</v>
      </c>
    </row>
    <row r="45" spans="1:48" ht="30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48" ht="30" customHeight="1" x14ac:dyDescent="0.3">
      <c r="A46" s="5" t="s">
        <v>71</v>
      </c>
      <c r="B46" s="6"/>
      <c r="C46" s="6"/>
      <c r="D46" s="6"/>
      <c r="E46" s="6"/>
      <c r="F46" s="8"/>
      <c r="G46" s="6"/>
      <c r="H46" s="8"/>
      <c r="I46" s="6"/>
      <c r="J46" s="8"/>
      <c r="K46" s="6"/>
      <c r="L46" s="8">
        <f>SUM(L36:L45)</f>
        <v>0</v>
      </c>
      <c r="M46" s="6"/>
      <c r="N46" t="s">
        <v>72</v>
      </c>
    </row>
    <row r="47" spans="1:48" ht="30" customHeight="1" x14ac:dyDescent="0.3">
      <c r="A47" s="5" t="s">
        <v>199</v>
      </c>
      <c r="B47" s="5" t="s">
        <v>51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Q47" s="1" t="s">
        <v>200</v>
      </c>
    </row>
    <row r="48" spans="1:48" ht="30" customHeight="1" x14ac:dyDescent="0.3">
      <c r="A48" s="5" t="s">
        <v>201</v>
      </c>
      <c r="B48" s="5" t="s">
        <v>202</v>
      </c>
      <c r="C48" s="5" t="s">
        <v>130</v>
      </c>
      <c r="D48" s="6">
        <v>1</v>
      </c>
      <c r="E48" s="8"/>
      <c r="F48" s="8"/>
      <c r="G48" s="8"/>
      <c r="H48" s="8"/>
      <c r="I48" s="8"/>
      <c r="J48" s="8"/>
      <c r="K48" s="8">
        <f t="shared" ref="K48:L51" si="6">TRUNC(E48+G48+I48, 0)</f>
        <v>0</v>
      </c>
      <c r="L48" s="8">
        <f t="shared" si="6"/>
        <v>0</v>
      </c>
      <c r="M48" s="5" t="s">
        <v>82</v>
      </c>
      <c r="N48" s="1" t="s">
        <v>203</v>
      </c>
      <c r="O48" s="1" t="s">
        <v>51</v>
      </c>
      <c r="P48" s="1" t="s">
        <v>51</v>
      </c>
      <c r="Q48" s="1" t="s">
        <v>200</v>
      </c>
      <c r="R48" s="1" t="s">
        <v>63</v>
      </c>
      <c r="S48" s="1" t="s">
        <v>63</v>
      </c>
      <c r="T48" s="1" t="s">
        <v>62</v>
      </c>
      <c r="AR48" s="1" t="s">
        <v>51</v>
      </c>
      <c r="AS48" s="1" t="s">
        <v>51</v>
      </c>
      <c r="AU48" s="1" t="s">
        <v>204</v>
      </c>
      <c r="AV48">
        <v>87</v>
      </c>
    </row>
    <row r="49" spans="1:48" ht="30" customHeight="1" x14ac:dyDescent="0.3">
      <c r="A49" s="5" t="s">
        <v>205</v>
      </c>
      <c r="B49" s="5" t="s">
        <v>206</v>
      </c>
      <c r="C49" s="5" t="s">
        <v>130</v>
      </c>
      <c r="D49" s="6">
        <v>1</v>
      </c>
      <c r="E49" s="8"/>
      <c r="F49" s="8"/>
      <c r="G49" s="8"/>
      <c r="H49" s="8"/>
      <c r="I49" s="8"/>
      <c r="J49" s="8"/>
      <c r="K49" s="8">
        <f t="shared" si="6"/>
        <v>0</v>
      </c>
      <c r="L49" s="8">
        <f t="shared" si="6"/>
        <v>0</v>
      </c>
      <c r="M49" s="5" t="s">
        <v>82</v>
      </c>
      <c r="N49" s="1" t="s">
        <v>207</v>
      </c>
      <c r="O49" s="1" t="s">
        <v>51</v>
      </c>
      <c r="P49" s="1" t="s">
        <v>51</v>
      </c>
      <c r="Q49" s="1" t="s">
        <v>200</v>
      </c>
      <c r="R49" s="1" t="s">
        <v>63</v>
      </c>
      <c r="S49" s="1" t="s">
        <v>63</v>
      </c>
      <c r="T49" s="1" t="s">
        <v>62</v>
      </c>
      <c r="AR49" s="1" t="s">
        <v>51</v>
      </c>
      <c r="AS49" s="1" t="s">
        <v>51</v>
      </c>
      <c r="AU49" s="1" t="s">
        <v>208</v>
      </c>
      <c r="AV49">
        <v>88</v>
      </c>
    </row>
    <row r="50" spans="1:48" ht="30" customHeight="1" x14ac:dyDescent="0.3">
      <c r="A50" s="5" t="s">
        <v>209</v>
      </c>
      <c r="B50" s="5" t="s">
        <v>210</v>
      </c>
      <c r="C50" s="5" t="s">
        <v>130</v>
      </c>
      <c r="D50" s="6">
        <v>1</v>
      </c>
      <c r="E50" s="8"/>
      <c r="F50" s="8"/>
      <c r="G50" s="8"/>
      <c r="H50" s="8"/>
      <c r="I50" s="8"/>
      <c r="J50" s="8"/>
      <c r="K50" s="8">
        <f t="shared" si="6"/>
        <v>0</v>
      </c>
      <c r="L50" s="8">
        <f t="shared" si="6"/>
        <v>0</v>
      </c>
      <c r="M50" s="5" t="s">
        <v>82</v>
      </c>
      <c r="N50" s="1" t="s">
        <v>211</v>
      </c>
      <c r="O50" s="1" t="s">
        <v>51</v>
      </c>
      <c r="P50" s="1" t="s">
        <v>51</v>
      </c>
      <c r="Q50" s="1" t="s">
        <v>200</v>
      </c>
      <c r="R50" s="1" t="s">
        <v>63</v>
      </c>
      <c r="S50" s="1" t="s">
        <v>63</v>
      </c>
      <c r="T50" s="1" t="s">
        <v>62</v>
      </c>
      <c r="AR50" s="1" t="s">
        <v>51</v>
      </c>
      <c r="AS50" s="1" t="s">
        <v>51</v>
      </c>
      <c r="AU50" s="1" t="s">
        <v>212</v>
      </c>
      <c r="AV50">
        <v>89</v>
      </c>
    </row>
    <row r="51" spans="1:48" ht="30" customHeight="1" x14ac:dyDescent="0.3">
      <c r="A51" s="5" t="s">
        <v>213</v>
      </c>
      <c r="B51" s="5" t="s">
        <v>214</v>
      </c>
      <c r="C51" s="5" t="s">
        <v>130</v>
      </c>
      <c r="D51" s="6">
        <v>1</v>
      </c>
      <c r="E51" s="8"/>
      <c r="F51" s="8"/>
      <c r="G51" s="8"/>
      <c r="H51" s="8"/>
      <c r="I51" s="8"/>
      <c r="J51" s="8"/>
      <c r="K51" s="8">
        <f t="shared" si="6"/>
        <v>0</v>
      </c>
      <c r="L51" s="8">
        <f t="shared" si="6"/>
        <v>0</v>
      </c>
      <c r="M51" s="5" t="s">
        <v>82</v>
      </c>
      <c r="N51" s="1" t="s">
        <v>215</v>
      </c>
      <c r="O51" s="1" t="s">
        <v>51</v>
      </c>
      <c r="P51" s="1" t="s">
        <v>51</v>
      </c>
      <c r="Q51" s="1" t="s">
        <v>200</v>
      </c>
      <c r="R51" s="1" t="s">
        <v>63</v>
      </c>
      <c r="S51" s="1" t="s">
        <v>63</v>
      </c>
      <c r="T51" s="1" t="s">
        <v>62</v>
      </c>
      <c r="AR51" s="1" t="s">
        <v>51</v>
      </c>
      <c r="AS51" s="1" t="s">
        <v>51</v>
      </c>
      <c r="AU51" s="1" t="s">
        <v>216</v>
      </c>
      <c r="AV51">
        <v>105</v>
      </c>
    </row>
    <row r="52" spans="1:48" ht="30" customHeight="1" x14ac:dyDescent="0.3">
      <c r="A52" s="5" t="s">
        <v>217</v>
      </c>
      <c r="B52" s="5" t="s">
        <v>51</v>
      </c>
      <c r="C52" s="5" t="s">
        <v>51</v>
      </c>
      <c r="D52" s="6"/>
      <c r="E52" s="8"/>
      <c r="F52" s="8"/>
      <c r="G52" s="8"/>
      <c r="H52" s="8"/>
      <c r="I52" s="8"/>
      <c r="J52" s="8"/>
      <c r="K52" s="8"/>
      <c r="L52" s="8">
        <f>SUM(L48:L51)</f>
        <v>0</v>
      </c>
      <c r="M52" s="5" t="s">
        <v>51</v>
      </c>
      <c r="N52" s="1" t="s">
        <v>218</v>
      </c>
      <c r="O52" s="1" t="s">
        <v>51</v>
      </c>
      <c r="P52" s="1" t="s">
        <v>51</v>
      </c>
      <c r="Q52" s="1" t="s">
        <v>51</v>
      </c>
      <c r="R52" s="1" t="s">
        <v>63</v>
      </c>
      <c r="S52" s="1" t="s">
        <v>63</v>
      </c>
      <c r="T52" s="1" t="s">
        <v>63</v>
      </c>
      <c r="AR52" s="1" t="s">
        <v>51</v>
      </c>
      <c r="AS52" s="1" t="s">
        <v>51</v>
      </c>
      <c r="AU52" s="1" t="s">
        <v>219</v>
      </c>
      <c r="AV52">
        <v>140</v>
      </c>
    </row>
    <row r="53" spans="1:48" ht="30" customHeight="1" x14ac:dyDescent="0.3">
      <c r="A53" s="5" t="s">
        <v>220</v>
      </c>
      <c r="B53" s="5" t="s">
        <v>221</v>
      </c>
      <c r="C53" s="5" t="s">
        <v>130</v>
      </c>
      <c r="D53" s="6">
        <v>1</v>
      </c>
      <c r="E53" s="8"/>
      <c r="F53" s="8"/>
      <c r="G53" s="8"/>
      <c r="H53" s="8"/>
      <c r="I53" s="8"/>
      <c r="J53" s="8"/>
      <c r="K53" s="8">
        <f t="shared" ref="K53:K62" si="7">TRUNC(E53+G53+I53, 0)</f>
        <v>0</v>
      </c>
      <c r="L53" s="8">
        <f t="shared" ref="L53:L62" si="8">TRUNC(F53+H53+J53, 0)</f>
        <v>0</v>
      </c>
      <c r="M53" s="5" t="s">
        <v>82</v>
      </c>
      <c r="N53" s="1" t="s">
        <v>222</v>
      </c>
      <c r="O53" s="1" t="s">
        <v>51</v>
      </c>
      <c r="P53" s="1" t="s">
        <v>51</v>
      </c>
      <c r="Q53" s="1" t="s">
        <v>200</v>
      </c>
      <c r="R53" s="1" t="s">
        <v>63</v>
      </c>
      <c r="S53" s="1" t="s">
        <v>63</v>
      </c>
      <c r="T53" s="1" t="s">
        <v>62</v>
      </c>
      <c r="AR53" s="1" t="s">
        <v>51</v>
      </c>
      <c r="AS53" s="1" t="s">
        <v>51</v>
      </c>
      <c r="AU53" s="1" t="s">
        <v>223</v>
      </c>
      <c r="AV53">
        <v>167</v>
      </c>
    </row>
    <row r="54" spans="1:48" ht="30" customHeight="1" x14ac:dyDescent="0.3">
      <c r="A54" s="5" t="s">
        <v>224</v>
      </c>
      <c r="B54" s="5" t="s">
        <v>225</v>
      </c>
      <c r="C54" s="5" t="s">
        <v>130</v>
      </c>
      <c r="D54" s="6">
        <v>2</v>
      </c>
      <c r="E54" s="8"/>
      <c r="F54" s="8"/>
      <c r="G54" s="8"/>
      <c r="H54" s="8"/>
      <c r="I54" s="8"/>
      <c r="J54" s="8"/>
      <c r="K54" s="8">
        <f t="shared" si="7"/>
        <v>0</v>
      </c>
      <c r="L54" s="8">
        <f t="shared" si="8"/>
        <v>0</v>
      </c>
      <c r="M54" s="5" t="s">
        <v>82</v>
      </c>
      <c r="N54" s="1" t="s">
        <v>226</v>
      </c>
      <c r="O54" s="1" t="s">
        <v>51</v>
      </c>
      <c r="P54" s="1" t="s">
        <v>51</v>
      </c>
      <c r="Q54" s="1" t="s">
        <v>200</v>
      </c>
      <c r="R54" s="1" t="s">
        <v>63</v>
      </c>
      <c r="S54" s="1" t="s">
        <v>63</v>
      </c>
      <c r="T54" s="1" t="s">
        <v>62</v>
      </c>
      <c r="AR54" s="1" t="s">
        <v>51</v>
      </c>
      <c r="AS54" s="1" t="s">
        <v>51</v>
      </c>
      <c r="AU54" s="1" t="s">
        <v>227</v>
      </c>
      <c r="AV54">
        <v>168</v>
      </c>
    </row>
    <row r="55" spans="1:48" ht="30" customHeight="1" x14ac:dyDescent="0.3">
      <c r="A55" s="5" t="s">
        <v>228</v>
      </c>
      <c r="B55" s="5" t="s">
        <v>229</v>
      </c>
      <c r="C55" s="5" t="s">
        <v>130</v>
      </c>
      <c r="D55" s="6">
        <v>1</v>
      </c>
      <c r="E55" s="8"/>
      <c r="F55" s="8"/>
      <c r="G55" s="8"/>
      <c r="H55" s="8"/>
      <c r="I55" s="8"/>
      <c r="J55" s="8"/>
      <c r="K55" s="8">
        <f t="shared" si="7"/>
        <v>0</v>
      </c>
      <c r="L55" s="8">
        <f t="shared" si="8"/>
        <v>0</v>
      </c>
      <c r="M55" s="5" t="s">
        <v>82</v>
      </c>
      <c r="N55" s="1" t="s">
        <v>230</v>
      </c>
      <c r="O55" s="1" t="s">
        <v>51</v>
      </c>
      <c r="P55" s="1" t="s">
        <v>51</v>
      </c>
      <c r="Q55" s="1" t="s">
        <v>200</v>
      </c>
      <c r="R55" s="1" t="s">
        <v>63</v>
      </c>
      <c r="S55" s="1" t="s">
        <v>63</v>
      </c>
      <c r="T55" s="1" t="s">
        <v>62</v>
      </c>
      <c r="AR55" s="1" t="s">
        <v>51</v>
      </c>
      <c r="AS55" s="1" t="s">
        <v>51</v>
      </c>
      <c r="AU55" s="1" t="s">
        <v>231</v>
      </c>
      <c r="AV55">
        <v>169</v>
      </c>
    </row>
    <row r="56" spans="1:48" ht="30" customHeight="1" x14ac:dyDescent="0.3">
      <c r="A56" s="5" t="s">
        <v>232</v>
      </c>
      <c r="B56" s="5" t="s">
        <v>233</v>
      </c>
      <c r="C56" s="5" t="s">
        <v>130</v>
      </c>
      <c r="D56" s="6">
        <v>6</v>
      </c>
      <c r="E56" s="8"/>
      <c r="F56" s="8"/>
      <c r="G56" s="8"/>
      <c r="H56" s="8"/>
      <c r="I56" s="8"/>
      <c r="J56" s="8"/>
      <c r="K56" s="8">
        <f t="shared" si="7"/>
        <v>0</v>
      </c>
      <c r="L56" s="8">
        <f t="shared" si="8"/>
        <v>0</v>
      </c>
      <c r="M56" s="5" t="s">
        <v>82</v>
      </c>
      <c r="N56" s="1" t="s">
        <v>234</v>
      </c>
      <c r="O56" s="1" t="s">
        <v>51</v>
      </c>
      <c r="P56" s="1" t="s">
        <v>51</v>
      </c>
      <c r="Q56" s="1" t="s">
        <v>200</v>
      </c>
      <c r="R56" s="1" t="s">
        <v>63</v>
      </c>
      <c r="S56" s="1" t="s">
        <v>63</v>
      </c>
      <c r="T56" s="1" t="s">
        <v>62</v>
      </c>
      <c r="AR56" s="1" t="s">
        <v>51</v>
      </c>
      <c r="AS56" s="1" t="s">
        <v>51</v>
      </c>
      <c r="AU56" s="1" t="s">
        <v>235</v>
      </c>
      <c r="AV56">
        <v>170</v>
      </c>
    </row>
    <row r="57" spans="1:48" ht="30" customHeight="1" x14ac:dyDescent="0.3">
      <c r="A57" s="5" t="s">
        <v>236</v>
      </c>
      <c r="B57" s="5" t="s">
        <v>237</v>
      </c>
      <c r="C57" s="5" t="s">
        <v>130</v>
      </c>
      <c r="D57" s="6">
        <v>1</v>
      </c>
      <c r="E57" s="8"/>
      <c r="F57" s="8"/>
      <c r="G57" s="8"/>
      <c r="H57" s="8"/>
      <c r="I57" s="8"/>
      <c r="J57" s="8"/>
      <c r="K57" s="8">
        <f t="shared" si="7"/>
        <v>0</v>
      </c>
      <c r="L57" s="8">
        <f t="shared" si="8"/>
        <v>0</v>
      </c>
      <c r="M57" s="5" t="s">
        <v>82</v>
      </c>
      <c r="N57" s="1" t="s">
        <v>238</v>
      </c>
      <c r="O57" s="1" t="s">
        <v>51</v>
      </c>
      <c r="P57" s="1" t="s">
        <v>51</v>
      </c>
      <c r="Q57" s="1" t="s">
        <v>200</v>
      </c>
      <c r="R57" s="1" t="s">
        <v>63</v>
      </c>
      <c r="S57" s="1" t="s">
        <v>63</v>
      </c>
      <c r="T57" s="1" t="s">
        <v>62</v>
      </c>
      <c r="AR57" s="1" t="s">
        <v>51</v>
      </c>
      <c r="AS57" s="1" t="s">
        <v>51</v>
      </c>
      <c r="AU57" s="1" t="s">
        <v>239</v>
      </c>
      <c r="AV57">
        <v>171</v>
      </c>
    </row>
    <row r="58" spans="1:48" ht="30" customHeight="1" x14ac:dyDescent="0.3">
      <c r="A58" s="5" t="s">
        <v>240</v>
      </c>
      <c r="B58" s="5" t="s">
        <v>241</v>
      </c>
      <c r="C58" s="5" t="s">
        <v>130</v>
      </c>
      <c r="D58" s="6">
        <v>1</v>
      </c>
      <c r="E58" s="8"/>
      <c r="F58" s="8"/>
      <c r="G58" s="8"/>
      <c r="H58" s="8"/>
      <c r="I58" s="8"/>
      <c r="J58" s="8"/>
      <c r="K58" s="8">
        <f t="shared" si="7"/>
        <v>0</v>
      </c>
      <c r="L58" s="8">
        <f t="shared" si="8"/>
        <v>0</v>
      </c>
      <c r="M58" s="5" t="s">
        <v>82</v>
      </c>
      <c r="N58" s="1" t="s">
        <v>242</v>
      </c>
      <c r="O58" s="1" t="s">
        <v>51</v>
      </c>
      <c r="P58" s="1" t="s">
        <v>51</v>
      </c>
      <c r="Q58" s="1" t="s">
        <v>200</v>
      </c>
      <c r="R58" s="1" t="s">
        <v>63</v>
      </c>
      <c r="S58" s="1" t="s">
        <v>63</v>
      </c>
      <c r="T58" s="1" t="s">
        <v>62</v>
      </c>
      <c r="AR58" s="1" t="s">
        <v>51</v>
      </c>
      <c r="AS58" s="1" t="s">
        <v>51</v>
      </c>
      <c r="AU58" s="1" t="s">
        <v>243</v>
      </c>
      <c r="AV58">
        <v>172</v>
      </c>
    </row>
    <row r="59" spans="1:48" ht="30" customHeight="1" x14ac:dyDescent="0.3">
      <c r="A59" s="5" t="s">
        <v>244</v>
      </c>
      <c r="B59" s="5" t="s">
        <v>245</v>
      </c>
      <c r="C59" s="5" t="s">
        <v>130</v>
      </c>
      <c r="D59" s="6">
        <v>1</v>
      </c>
      <c r="E59" s="8"/>
      <c r="F59" s="8"/>
      <c r="G59" s="8"/>
      <c r="H59" s="8"/>
      <c r="I59" s="8"/>
      <c r="J59" s="8"/>
      <c r="K59" s="8">
        <f t="shared" si="7"/>
        <v>0</v>
      </c>
      <c r="L59" s="8">
        <f t="shared" si="8"/>
        <v>0</v>
      </c>
      <c r="M59" s="5" t="s">
        <v>82</v>
      </c>
      <c r="N59" s="1" t="s">
        <v>246</v>
      </c>
      <c r="O59" s="1" t="s">
        <v>51</v>
      </c>
      <c r="P59" s="1" t="s">
        <v>51</v>
      </c>
      <c r="Q59" s="1" t="s">
        <v>200</v>
      </c>
      <c r="R59" s="1" t="s">
        <v>63</v>
      </c>
      <c r="S59" s="1" t="s">
        <v>63</v>
      </c>
      <c r="T59" s="1" t="s">
        <v>62</v>
      </c>
      <c r="AR59" s="1" t="s">
        <v>51</v>
      </c>
      <c r="AS59" s="1" t="s">
        <v>51</v>
      </c>
      <c r="AU59" s="1" t="s">
        <v>247</v>
      </c>
      <c r="AV59">
        <v>173</v>
      </c>
    </row>
    <row r="60" spans="1:48" ht="30" customHeight="1" x14ac:dyDescent="0.3">
      <c r="A60" s="5" t="s">
        <v>248</v>
      </c>
      <c r="B60" s="5" t="s">
        <v>249</v>
      </c>
      <c r="C60" s="5" t="s">
        <v>130</v>
      </c>
      <c r="D60" s="6">
        <v>1</v>
      </c>
      <c r="E60" s="8"/>
      <c r="F60" s="8"/>
      <c r="G60" s="8"/>
      <c r="H60" s="8"/>
      <c r="I60" s="8"/>
      <c r="J60" s="8"/>
      <c r="K60" s="8">
        <f t="shared" si="7"/>
        <v>0</v>
      </c>
      <c r="L60" s="8">
        <f t="shared" si="8"/>
        <v>0</v>
      </c>
      <c r="M60" s="5" t="s">
        <v>82</v>
      </c>
      <c r="N60" s="1" t="s">
        <v>250</v>
      </c>
      <c r="O60" s="1" t="s">
        <v>51</v>
      </c>
      <c r="P60" s="1" t="s">
        <v>51</v>
      </c>
      <c r="Q60" s="1" t="s">
        <v>200</v>
      </c>
      <c r="R60" s="1" t="s">
        <v>63</v>
      </c>
      <c r="S60" s="1" t="s">
        <v>63</v>
      </c>
      <c r="T60" s="1" t="s">
        <v>62</v>
      </c>
      <c r="AR60" s="1" t="s">
        <v>51</v>
      </c>
      <c r="AS60" s="1" t="s">
        <v>51</v>
      </c>
      <c r="AU60" s="1" t="s">
        <v>251</v>
      </c>
      <c r="AV60">
        <v>174</v>
      </c>
    </row>
    <row r="61" spans="1:48" ht="30" customHeight="1" x14ac:dyDescent="0.3">
      <c r="A61" s="5" t="s">
        <v>252</v>
      </c>
      <c r="B61" s="5" t="s">
        <v>253</v>
      </c>
      <c r="C61" s="5" t="s">
        <v>130</v>
      </c>
      <c r="D61" s="6">
        <v>1</v>
      </c>
      <c r="E61" s="8"/>
      <c r="F61" s="8"/>
      <c r="G61" s="8"/>
      <c r="H61" s="8"/>
      <c r="I61" s="8"/>
      <c r="J61" s="8"/>
      <c r="K61" s="8">
        <f t="shared" si="7"/>
        <v>0</v>
      </c>
      <c r="L61" s="8">
        <f t="shared" si="8"/>
        <v>0</v>
      </c>
      <c r="M61" s="5" t="s">
        <v>82</v>
      </c>
      <c r="N61" s="1" t="s">
        <v>254</v>
      </c>
      <c r="O61" s="1" t="s">
        <v>51</v>
      </c>
      <c r="P61" s="1" t="s">
        <v>51</v>
      </c>
      <c r="Q61" s="1" t="s">
        <v>200</v>
      </c>
      <c r="R61" s="1" t="s">
        <v>63</v>
      </c>
      <c r="S61" s="1" t="s">
        <v>63</v>
      </c>
      <c r="T61" s="1" t="s">
        <v>62</v>
      </c>
      <c r="AR61" s="1" t="s">
        <v>51</v>
      </c>
      <c r="AS61" s="1" t="s">
        <v>51</v>
      </c>
      <c r="AU61" s="1" t="s">
        <v>255</v>
      </c>
      <c r="AV61">
        <v>175</v>
      </c>
    </row>
    <row r="62" spans="1:48" ht="30" customHeight="1" x14ac:dyDescent="0.3">
      <c r="A62" s="5" t="s">
        <v>256</v>
      </c>
      <c r="B62" s="5" t="s">
        <v>257</v>
      </c>
      <c r="C62" s="5" t="s">
        <v>130</v>
      </c>
      <c r="D62" s="6">
        <v>1</v>
      </c>
      <c r="E62" s="8"/>
      <c r="F62" s="8"/>
      <c r="G62" s="8"/>
      <c r="H62" s="8"/>
      <c r="I62" s="8"/>
      <c r="J62" s="8"/>
      <c r="K62" s="8">
        <f t="shared" si="7"/>
        <v>0</v>
      </c>
      <c r="L62" s="8">
        <f t="shared" si="8"/>
        <v>0</v>
      </c>
      <c r="M62" s="5" t="s">
        <v>82</v>
      </c>
      <c r="N62" s="1" t="s">
        <v>258</v>
      </c>
      <c r="O62" s="1" t="s">
        <v>51</v>
      </c>
      <c r="P62" s="1" t="s">
        <v>51</v>
      </c>
      <c r="Q62" s="1" t="s">
        <v>200</v>
      </c>
      <c r="R62" s="1" t="s">
        <v>63</v>
      </c>
      <c r="S62" s="1" t="s">
        <v>63</v>
      </c>
      <c r="T62" s="1" t="s">
        <v>62</v>
      </c>
      <c r="AR62" s="1" t="s">
        <v>51</v>
      </c>
      <c r="AS62" s="1" t="s">
        <v>51</v>
      </c>
      <c r="AU62" s="1" t="s">
        <v>259</v>
      </c>
      <c r="AV62">
        <v>176</v>
      </c>
    </row>
    <row r="63" spans="1:48" ht="30" customHeight="1" x14ac:dyDescent="0.3">
      <c r="A63" s="5" t="s">
        <v>217</v>
      </c>
      <c r="B63" s="5" t="s">
        <v>51</v>
      </c>
      <c r="C63" s="5" t="s">
        <v>51</v>
      </c>
      <c r="D63" s="6"/>
      <c r="E63" s="8"/>
      <c r="F63" s="8"/>
      <c r="G63" s="8"/>
      <c r="H63" s="8"/>
      <c r="I63" s="8"/>
      <c r="J63" s="8"/>
      <c r="K63" s="8"/>
      <c r="L63" s="8">
        <f>SUM(L53:L62)</f>
        <v>0</v>
      </c>
      <c r="M63" s="5" t="s">
        <v>51</v>
      </c>
      <c r="N63" s="1" t="s">
        <v>218</v>
      </c>
      <c r="O63" s="1" t="s">
        <v>51</v>
      </c>
      <c r="P63" s="1" t="s">
        <v>51</v>
      </c>
      <c r="Q63" s="1" t="s">
        <v>51</v>
      </c>
      <c r="R63" s="1" t="s">
        <v>63</v>
      </c>
      <c r="S63" s="1" t="s">
        <v>63</v>
      </c>
      <c r="T63" s="1" t="s">
        <v>63</v>
      </c>
      <c r="AR63" s="1" t="s">
        <v>51</v>
      </c>
      <c r="AS63" s="1" t="s">
        <v>51</v>
      </c>
      <c r="AU63" s="1" t="s">
        <v>219</v>
      </c>
      <c r="AV63">
        <v>142</v>
      </c>
    </row>
    <row r="64" spans="1:48" ht="30" customHeight="1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48" ht="30" customHeight="1" x14ac:dyDescent="0.3">
      <c r="A65" s="5" t="s">
        <v>71</v>
      </c>
      <c r="B65" s="6"/>
      <c r="C65" s="6"/>
      <c r="D65" s="6"/>
      <c r="E65" s="6"/>
      <c r="F65" s="8"/>
      <c r="G65" s="6"/>
      <c r="H65" s="8"/>
      <c r="I65" s="6"/>
      <c r="J65" s="8"/>
      <c r="K65" s="6"/>
      <c r="L65" s="8">
        <f>SUM(L48:L64) -L52-L63</f>
        <v>0</v>
      </c>
      <c r="M65" s="6"/>
      <c r="N65" t="s">
        <v>72</v>
      </c>
    </row>
    <row r="66" spans="1:48" ht="30" customHeight="1" x14ac:dyDescent="0.3">
      <c r="A66" s="5" t="s">
        <v>260</v>
      </c>
      <c r="B66" s="5" t="s">
        <v>51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Q66" s="1" t="s">
        <v>261</v>
      </c>
    </row>
    <row r="67" spans="1:48" ht="30" customHeight="1" x14ac:dyDescent="0.3">
      <c r="A67" s="5" t="s">
        <v>262</v>
      </c>
      <c r="B67" s="5" t="s">
        <v>51</v>
      </c>
      <c r="C67" s="5" t="s">
        <v>51</v>
      </c>
      <c r="D67" s="6"/>
      <c r="E67" s="8"/>
      <c r="F67" s="8"/>
      <c r="G67" s="8"/>
      <c r="H67" s="8"/>
      <c r="I67" s="8"/>
      <c r="J67" s="8"/>
      <c r="K67" s="8">
        <f t="shared" ref="K67:K99" si="9">TRUNC(E67+G67+I67, 0)</f>
        <v>0</v>
      </c>
      <c r="L67" s="8">
        <f t="shared" ref="L67:L99" si="10">TRUNC(F67+H67+J67, 0)</f>
        <v>0</v>
      </c>
      <c r="M67" s="5" t="s">
        <v>82</v>
      </c>
      <c r="N67" s="1" t="s">
        <v>263</v>
      </c>
      <c r="O67" s="1" t="s">
        <v>51</v>
      </c>
      <c r="P67" s="1" t="s">
        <v>51</v>
      </c>
      <c r="Q67" s="1" t="s">
        <v>261</v>
      </c>
      <c r="R67" s="1" t="s">
        <v>63</v>
      </c>
      <c r="S67" s="1" t="s">
        <v>63</v>
      </c>
      <c r="T67" s="1" t="s">
        <v>62</v>
      </c>
      <c r="AR67" s="1" t="s">
        <v>51</v>
      </c>
      <c r="AS67" s="1" t="s">
        <v>51</v>
      </c>
      <c r="AU67" s="1" t="s">
        <v>264</v>
      </c>
      <c r="AV67">
        <v>124</v>
      </c>
    </row>
    <row r="68" spans="1:48" ht="30" customHeight="1" x14ac:dyDescent="0.3">
      <c r="A68" s="5" t="s">
        <v>265</v>
      </c>
      <c r="B68" s="5" t="s">
        <v>266</v>
      </c>
      <c r="C68" s="5" t="s">
        <v>67</v>
      </c>
      <c r="D68" s="6">
        <v>0.6</v>
      </c>
      <c r="E68" s="8"/>
      <c r="F68" s="8"/>
      <c r="G68" s="8"/>
      <c r="H68" s="8"/>
      <c r="I68" s="8"/>
      <c r="J68" s="8"/>
      <c r="K68" s="8">
        <f t="shared" si="9"/>
        <v>0</v>
      </c>
      <c r="L68" s="8">
        <f t="shared" si="10"/>
        <v>0</v>
      </c>
      <c r="M68" s="5" t="s">
        <v>82</v>
      </c>
      <c r="N68" s="1" t="s">
        <v>267</v>
      </c>
      <c r="O68" s="1" t="s">
        <v>51</v>
      </c>
      <c r="P68" s="1" t="s">
        <v>51</v>
      </c>
      <c r="Q68" s="1" t="s">
        <v>261</v>
      </c>
      <c r="R68" s="1" t="s">
        <v>63</v>
      </c>
      <c r="S68" s="1" t="s">
        <v>63</v>
      </c>
      <c r="T68" s="1" t="s">
        <v>62</v>
      </c>
      <c r="AR68" s="1" t="s">
        <v>51</v>
      </c>
      <c r="AS68" s="1" t="s">
        <v>51</v>
      </c>
      <c r="AU68" s="1" t="s">
        <v>268</v>
      </c>
      <c r="AV68">
        <v>125</v>
      </c>
    </row>
    <row r="69" spans="1:48" ht="30" customHeight="1" x14ac:dyDescent="0.3">
      <c r="A69" s="5" t="s">
        <v>269</v>
      </c>
      <c r="B69" s="5" t="s">
        <v>270</v>
      </c>
      <c r="C69" s="5" t="s">
        <v>51</v>
      </c>
      <c r="D69" s="6"/>
      <c r="E69" s="8"/>
      <c r="F69" s="8"/>
      <c r="G69" s="8"/>
      <c r="H69" s="8"/>
      <c r="I69" s="8"/>
      <c r="J69" s="8"/>
      <c r="K69" s="8">
        <f t="shared" si="9"/>
        <v>0</v>
      </c>
      <c r="L69" s="8">
        <f t="shared" si="10"/>
        <v>0</v>
      </c>
      <c r="M69" s="5" t="s">
        <v>82</v>
      </c>
      <c r="N69" s="1" t="s">
        <v>271</v>
      </c>
      <c r="O69" s="1" t="s">
        <v>51</v>
      </c>
      <c r="P69" s="1" t="s">
        <v>51</v>
      </c>
      <c r="Q69" s="1" t="s">
        <v>261</v>
      </c>
      <c r="R69" s="1" t="s">
        <v>63</v>
      </c>
      <c r="S69" s="1" t="s">
        <v>63</v>
      </c>
      <c r="T69" s="1" t="s">
        <v>62</v>
      </c>
      <c r="AR69" s="1" t="s">
        <v>51</v>
      </c>
      <c r="AS69" s="1" t="s">
        <v>51</v>
      </c>
      <c r="AU69" s="1" t="s">
        <v>272</v>
      </c>
      <c r="AV69">
        <v>126</v>
      </c>
    </row>
    <row r="70" spans="1:48" ht="30" customHeight="1" x14ac:dyDescent="0.3">
      <c r="A70" s="5" t="s">
        <v>273</v>
      </c>
      <c r="B70" s="5" t="s">
        <v>274</v>
      </c>
      <c r="C70" s="5" t="s">
        <v>130</v>
      </c>
      <c r="D70" s="6">
        <v>8</v>
      </c>
      <c r="E70" s="8"/>
      <c r="F70" s="8"/>
      <c r="G70" s="8"/>
      <c r="H70" s="8"/>
      <c r="I70" s="8"/>
      <c r="J70" s="8"/>
      <c r="K70" s="8">
        <f t="shared" si="9"/>
        <v>0</v>
      </c>
      <c r="L70" s="8">
        <f t="shared" si="10"/>
        <v>0</v>
      </c>
      <c r="M70" s="5" t="s">
        <v>82</v>
      </c>
      <c r="N70" s="1" t="s">
        <v>275</v>
      </c>
      <c r="O70" s="1" t="s">
        <v>51</v>
      </c>
      <c r="P70" s="1" t="s">
        <v>51</v>
      </c>
      <c r="Q70" s="1" t="s">
        <v>261</v>
      </c>
      <c r="R70" s="1" t="s">
        <v>63</v>
      </c>
      <c r="S70" s="1" t="s">
        <v>63</v>
      </c>
      <c r="T70" s="1" t="s">
        <v>62</v>
      </c>
      <c r="AR70" s="1" t="s">
        <v>51</v>
      </c>
      <c r="AS70" s="1" t="s">
        <v>51</v>
      </c>
      <c r="AU70" s="1" t="s">
        <v>276</v>
      </c>
      <c r="AV70">
        <v>127</v>
      </c>
    </row>
    <row r="71" spans="1:48" ht="30" customHeight="1" x14ac:dyDescent="0.3">
      <c r="A71" s="5" t="s">
        <v>277</v>
      </c>
      <c r="B71" s="5" t="s">
        <v>278</v>
      </c>
      <c r="C71" s="5" t="s">
        <v>104</v>
      </c>
      <c r="D71" s="6">
        <v>4.5999999999999996</v>
      </c>
      <c r="E71" s="8"/>
      <c r="F71" s="8"/>
      <c r="G71" s="8"/>
      <c r="H71" s="8"/>
      <c r="I71" s="8"/>
      <c r="J71" s="8"/>
      <c r="K71" s="8">
        <f t="shared" si="9"/>
        <v>0</v>
      </c>
      <c r="L71" s="8">
        <f t="shared" si="10"/>
        <v>0</v>
      </c>
      <c r="M71" s="5" t="s">
        <v>82</v>
      </c>
      <c r="N71" s="1" t="s">
        <v>279</v>
      </c>
      <c r="O71" s="1" t="s">
        <v>51</v>
      </c>
      <c r="P71" s="1" t="s">
        <v>51</v>
      </c>
      <c r="Q71" s="1" t="s">
        <v>261</v>
      </c>
      <c r="R71" s="1" t="s">
        <v>63</v>
      </c>
      <c r="S71" s="1" t="s">
        <v>63</v>
      </c>
      <c r="T71" s="1" t="s">
        <v>62</v>
      </c>
      <c r="AR71" s="1" t="s">
        <v>51</v>
      </c>
      <c r="AS71" s="1" t="s">
        <v>51</v>
      </c>
      <c r="AU71" s="1" t="s">
        <v>280</v>
      </c>
      <c r="AV71">
        <v>128</v>
      </c>
    </row>
    <row r="72" spans="1:48" ht="30" customHeight="1" x14ac:dyDescent="0.3">
      <c r="A72" s="5" t="s">
        <v>281</v>
      </c>
      <c r="B72" s="5" t="s">
        <v>282</v>
      </c>
      <c r="C72" s="5" t="s">
        <v>130</v>
      </c>
      <c r="D72" s="6">
        <v>8</v>
      </c>
      <c r="E72" s="8"/>
      <c r="F72" s="8"/>
      <c r="G72" s="8"/>
      <c r="H72" s="8"/>
      <c r="I72" s="8"/>
      <c r="J72" s="8"/>
      <c r="K72" s="8">
        <f t="shared" si="9"/>
        <v>0</v>
      </c>
      <c r="L72" s="8">
        <f t="shared" si="10"/>
        <v>0</v>
      </c>
      <c r="M72" s="5" t="s">
        <v>82</v>
      </c>
      <c r="N72" s="1" t="s">
        <v>283</v>
      </c>
      <c r="O72" s="1" t="s">
        <v>51</v>
      </c>
      <c r="P72" s="1" t="s">
        <v>51</v>
      </c>
      <c r="Q72" s="1" t="s">
        <v>261</v>
      </c>
      <c r="R72" s="1" t="s">
        <v>63</v>
      </c>
      <c r="S72" s="1" t="s">
        <v>63</v>
      </c>
      <c r="T72" s="1" t="s">
        <v>62</v>
      </c>
      <c r="AR72" s="1" t="s">
        <v>51</v>
      </c>
      <c r="AS72" s="1" t="s">
        <v>51</v>
      </c>
      <c r="AU72" s="1" t="s">
        <v>284</v>
      </c>
      <c r="AV72">
        <v>129</v>
      </c>
    </row>
    <row r="73" spans="1:48" ht="30" customHeight="1" x14ac:dyDescent="0.3">
      <c r="A73" s="5" t="s">
        <v>281</v>
      </c>
      <c r="B73" s="5" t="s">
        <v>285</v>
      </c>
      <c r="C73" s="5" t="s">
        <v>130</v>
      </c>
      <c r="D73" s="6">
        <v>7</v>
      </c>
      <c r="E73" s="8"/>
      <c r="F73" s="8"/>
      <c r="G73" s="8"/>
      <c r="H73" s="8"/>
      <c r="I73" s="8"/>
      <c r="J73" s="8"/>
      <c r="K73" s="8">
        <f t="shared" si="9"/>
        <v>0</v>
      </c>
      <c r="L73" s="8">
        <f t="shared" si="10"/>
        <v>0</v>
      </c>
      <c r="M73" s="5" t="s">
        <v>82</v>
      </c>
      <c r="N73" s="1" t="s">
        <v>286</v>
      </c>
      <c r="O73" s="1" t="s">
        <v>51</v>
      </c>
      <c r="P73" s="1" t="s">
        <v>51</v>
      </c>
      <c r="Q73" s="1" t="s">
        <v>261</v>
      </c>
      <c r="R73" s="1" t="s">
        <v>63</v>
      </c>
      <c r="S73" s="1" t="s">
        <v>63</v>
      </c>
      <c r="T73" s="1" t="s">
        <v>62</v>
      </c>
      <c r="AR73" s="1" t="s">
        <v>51</v>
      </c>
      <c r="AS73" s="1" t="s">
        <v>51</v>
      </c>
      <c r="AU73" s="1" t="s">
        <v>287</v>
      </c>
      <c r="AV73">
        <v>130</v>
      </c>
    </row>
    <row r="74" spans="1:48" ht="30" customHeight="1" x14ac:dyDescent="0.3">
      <c r="A74" s="5" t="s">
        <v>288</v>
      </c>
      <c r="B74" s="5" t="s">
        <v>289</v>
      </c>
      <c r="C74" s="5" t="s">
        <v>67</v>
      </c>
      <c r="D74" s="6">
        <v>1.1000000000000001</v>
      </c>
      <c r="E74" s="8"/>
      <c r="F74" s="8"/>
      <c r="G74" s="8"/>
      <c r="H74" s="8"/>
      <c r="I74" s="8"/>
      <c r="J74" s="8"/>
      <c r="K74" s="8">
        <f t="shared" si="9"/>
        <v>0</v>
      </c>
      <c r="L74" s="8">
        <f t="shared" si="10"/>
        <v>0</v>
      </c>
      <c r="M74" s="5" t="s">
        <v>82</v>
      </c>
      <c r="N74" s="1" t="s">
        <v>290</v>
      </c>
      <c r="O74" s="1" t="s">
        <v>51</v>
      </c>
      <c r="P74" s="1" t="s">
        <v>51</v>
      </c>
      <c r="Q74" s="1" t="s">
        <v>261</v>
      </c>
      <c r="R74" s="1" t="s">
        <v>63</v>
      </c>
      <c r="S74" s="1" t="s">
        <v>63</v>
      </c>
      <c r="T74" s="1" t="s">
        <v>62</v>
      </c>
      <c r="AR74" s="1" t="s">
        <v>51</v>
      </c>
      <c r="AS74" s="1" t="s">
        <v>51</v>
      </c>
      <c r="AU74" s="1" t="s">
        <v>291</v>
      </c>
      <c r="AV74">
        <v>131</v>
      </c>
    </row>
    <row r="75" spans="1:48" ht="30" customHeight="1" x14ac:dyDescent="0.3">
      <c r="A75" s="5" t="s">
        <v>292</v>
      </c>
      <c r="B75" s="5" t="s">
        <v>293</v>
      </c>
      <c r="C75" s="5" t="s">
        <v>1241</v>
      </c>
      <c r="D75" s="6">
        <v>1</v>
      </c>
      <c r="E75" s="8"/>
      <c r="F75" s="8"/>
      <c r="G75" s="8"/>
      <c r="H75" s="8"/>
      <c r="I75" s="8"/>
      <c r="J75" s="8"/>
      <c r="K75" s="8">
        <f t="shared" si="9"/>
        <v>0</v>
      </c>
      <c r="L75" s="8">
        <f t="shared" si="10"/>
        <v>0</v>
      </c>
      <c r="M75" s="5" t="s">
        <v>82</v>
      </c>
      <c r="N75" s="1" t="s">
        <v>294</v>
      </c>
      <c r="O75" s="1" t="s">
        <v>51</v>
      </c>
      <c r="P75" s="1" t="s">
        <v>51</v>
      </c>
      <c r="Q75" s="1" t="s">
        <v>261</v>
      </c>
      <c r="R75" s="1" t="s">
        <v>63</v>
      </c>
      <c r="S75" s="1" t="s">
        <v>63</v>
      </c>
      <c r="T75" s="1" t="s">
        <v>62</v>
      </c>
      <c r="AR75" s="1" t="s">
        <v>51</v>
      </c>
      <c r="AS75" s="1" t="s">
        <v>51</v>
      </c>
      <c r="AU75" s="1" t="s">
        <v>295</v>
      </c>
      <c r="AV75">
        <v>132</v>
      </c>
    </row>
    <row r="76" spans="1:48" ht="30" customHeight="1" x14ac:dyDescent="0.3">
      <c r="A76" s="5" t="s">
        <v>269</v>
      </c>
      <c r="B76" s="5" t="s">
        <v>296</v>
      </c>
      <c r="C76" s="5" t="s">
        <v>51</v>
      </c>
      <c r="D76" s="6"/>
      <c r="E76" s="8"/>
      <c r="F76" s="8"/>
      <c r="G76" s="8"/>
      <c r="H76" s="8"/>
      <c r="I76" s="8"/>
      <c r="J76" s="8"/>
      <c r="K76" s="8">
        <f t="shared" si="9"/>
        <v>0</v>
      </c>
      <c r="L76" s="8">
        <f t="shared" si="10"/>
        <v>0</v>
      </c>
      <c r="M76" s="5" t="s">
        <v>82</v>
      </c>
      <c r="N76" s="1" t="s">
        <v>297</v>
      </c>
      <c r="O76" s="1" t="s">
        <v>51</v>
      </c>
      <c r="P76" s="1" t="s">
        <v>51</v>
      </c>
      <c r="Q76" s="1" t="s">
        <v>261</v>
      </c>
      <c r="R76" s="1" t="s">
        <v>63</v>
      </c>
      <c r="S76" s="1" t="s">
        <v>63</v>
      </c>
      <c r="T76" s="1" t="s">
        <v>62</v>
      </c>
      <c r="AR76" s="1" t="s">
        <v>51</v>
      </c>
      <c r="AS76" s="1" t="s">
        <v>51</v>
      </c>
      <c r="AU76" s="1" t="s">
        <v>298</v>
      </c>
      <c r="AV76">
        <v>133</v>
      </c>
    </row>
    <row r="77" spans="1:48" ht="30" customHeight="1" x14ac:dyDescent="0.3">
      <c r="A77" s="5" t="s">
        <v>273</v>
      </c>
      <c r="B77" s="5" t="s">
        <v>274</v>
      </c>
      <c r="C77" s="5" t="s">
        <v>130</v>
      </c>
      <c r="D77" s="6">
        <v>5</v>
      </c>
      <c r="E77" s="8"/>
      <c r="F77" s="8"/>
      <c r="G77" s="8"/>
      <c r="H77" s="8"/>
      <c r="I77" s="8"/>
      <c r="J77" s="8"/>
      <c r="K77" s="8">
        <f t="shared" si="9"/>
        <v>0</v>
      </c>
      <c r="L77" s="8">
        <f t="shared" si="10"/>
        <v>0</v>
      </c>
      <c r="M77" s="5" t="s">
        <v>82</v>
      </c>
      <c r="N77" s="1" t="s">
        <v>299</v>
      </c>
      <c r="O77" s="1" t="s">
        <v>51</v>
      </c>
      <c r="P77" s="1" t="s">
        <v>51</v>
      </c>
      <c r="Q77" s="1" t="s">
        <v>261</v>
      </c>
      <c r="R77" s="1" t="s">
        <v>63</v>
      </c>
      <c r="S77" s="1" t="s">
        <v>63</v>
      </c>
      <c r="T77" s="1" t="s">
        <v>62</v>
      </c>
      <c r="AR77" s="1" t="s">
        <v>51</v>
      </c>
      <c r="AS77" s="1" t="s">
        <v>51</v>
      </c>
      <c r="AU77" s="1" t="s">
        <v>300</v>
      </c>
      <c r="AV77">
        <v>134</v>
      </c>
    </row>
    <row r="78" spans="1:48" ht="30" customHeight="1" x14ac:dyDescent="0.3">
      <c r="A78" s="5" t="s">
        <v>277</v>
      </c>
      <c r="B78" s="5" t="s">
        <v>278</v>
      </c>
      <c r="C78" s="5" t="s">
        <v>104</v>
      </c>
      <c r="D78" s="6">
        <v>2.8</v>
      </c>
      <c r="E78" s="8"/>
      <c r="F78" s="8"/>
      <c r="G78" s="8"/>
      <c r="H78" s="8"/>
      <c r="I78" s="8"/>
      <c r="J78" s="8"/>
      <c r="K78" s="8">
        <f t="shared" si="9"/>
        <v>0</v>
      </c>
      <c r="L78" s="8">
        <f t="shared" si="10"/>
        <v>0</v>
      </c>
      <c r="M78" s="5" t="s">
        <v>82</v>
      </c>
      <c r="N78" s="1" t="s">
        <v>301</v>
      </c>
      <c r="O78" s="1" t="s">
        <v>51</v>
      </c>
      <c r="P78" s="1" t="s">
        <v>51</v>
      </c>
      <c r="Q78" s="1" t="s">
        <v>261</v>
      </c>
      <c r="R78" s="1" t="s">
        <v>63</v>
      </c>
      <c r="S78" s="1" t="s">
        <v>63</v>
      </c>
      <c r="T78" s="1" t="s">
        <v>62</v>
      </c>
      <c r="AR78" s="1" t="s">
        <v>51</v>
      </c>
      <c r="AS78" s="1" t="s">
        <v>51</v>
      </c>
      <c r="AU78" s="1" t="s">
        <v>302</v>
      </c>
      <c r="AV78">
        <v>135</v>
      </c>
    </row>
    <row r="79" spans="1:48" ht="30" customHeight="1" x14ac:dyDescent="0.3">
      <c r="A79" s="5" t="s">
        <v>281</v>
      </c>
      <c r="B79" s="5" t="s">
        <v>282</v>
      </c>
      <c r="C79" s="5" t="s">
        <v>130</v>
      </c>
      <c r="D79" s="6">
        <v>5</v>
      </c>
      <c r="E79" s="8"/>
      <c r="F79" s="8"/>
      <c r="G79" s="8"/>
      <c r="H79" s="8"/>
      <c r="I79" s="8"/>
      <c r="J79" s="8"/>
      <c r="K79" s="8">
        <f t="shared" si="9"/>
        <v>0</v>
      </c>
      <c r="L79" s="8">
        <f t="shared" si="10"/>
        <v>0</v>
      </c>
      <c r="M79" s="5" t="s">
        <v>82</v>
      </c>
      <c r="N79" s="1" t="s">
        <v>303</v>
      </c>
      <c r="O79" s="1" t="s">
        <v>51</v>
      </c>
      <c r="P79" s="1" t="s">
        <v>51</v>
      </c>
      <c r="Q79" s="1" t="s">
        <v>261</v>
      </c>
      <c r="R79" s="1" t="s">
        <v>63</v>
      </c>
      <c r="S79" s="1" t="s">
        <v>63</v>
      </c>
      <c r="T79" s="1" t="s">
        <v>62</v>
      </c>
      <c r="AR79" s="1" t="s">
        <v>51</v>
      </c>
      <c r="AS79" s="1" t="s">
        <v>51</v>
      </c>
      <c r="AU79" s="1" t="s">
        <v>304</v>
      </c>
      <c r="AV79">
        <v>136</v>
      </c>
    </row>
    <row r="80" spans="1:48" ht="30" customHeight="1" x14ac:dyDescent="0.3">
      <c r="A80" s="5" t="s">
        <v>281</v>
      </c>
      <c r="B80" s="5" t="s">
        <v>285</v>
      </c>
      <c r="C80" s="5" t="s">
        <v>130</v>
      </c>
      <c r="D80" s="6">
        <v>4</v>
      </c>
      <c r="E80" s="8"/>
      <c r="F80" s="8"/>
      <c r="G80" s="8"/>
      <c r="H80" s="8"/>
      <c r="I80" s="8"/>
      <c r="J80" s="8"/>
      <c r="K80" s="8">
        <f t="shared" si="9"/>
        <v>0</v>
      </c>
      <c r="L80" s="8">
        <f t="shared" si="10"/>
        <v>0</v>
      </c>
      <c r="M80" s="5" t="s">
        <v>82</v>
      </c>
      <c r="N80" s="1" t="s">
        <v>305</v>
      </c>
      <c r="O80" s="1" t="s">
        <v>51</v>
      </c>
      <c r="P80" s="1" t="s">
        <v>51</v>
      </c>
      <c r="Q80" s="1" t="s">
        <v>261</v>
      </c>
      <c r="R80" s="1" t="s">
        <v>63</v>
      </c>
      <c r="S80" s="1" t="s">
        <v>63</v>
      </c>
      <c r="T80" s="1" t="s">
        <v>62</v>
      </c>
      <c r="AR80" s="1" t="s">
        <v>51</v>
      </c>
      <c r="AS80" s="1" t="s">
        <v>51</v>
      </c>
      <c r="AU80" s="1" t="s">
        <v>306</v>
      </c>
      <c r="AV80">
        <v>137</v>
      </c>
    </row>
    <row r="81" spans="1:48" ht="30" customHeight="1" x14ac:dyDescent="0.3">
      <c r="A81" s="5" t="s">
        <v>288</v>
      </c>
      <c r="B81" s="5" t="s">
        <v>289</v>
      </c>
      <c r="C81" s="5" t="s">
        <v>67</v>
      </c>
      <c r="D81" s="6">
        <v>0.6</v>
      </c>
      <c r="E81" s="8"/>
      <c r="F81" s="8"/>
      <c r="G81" s="8"/>
      <c r="H81" s="8"/>
      <c r="I81" s="8"/>
      <c r="J81" s="8"/>
      <c r="K81" s="8">
        <f t="shared" si="9"/>
        <v>0</v>
      </c>
      <c r="L81" s="8">
        <f t="shared" si="10"/>
        <v>0</v>
      </c>
      <c r="M81" s="5" t="s">
        <v>82</v>
      </c>
      <c r="N81" s="1" t="s">
        <v>307</v>
      </c>
      <c r="O81" s="1" t="s">
        <v>51</v>
      </c>
      <c r="P81" s="1" t="s">
        <v>51</v>
      </c>
      <c r="Q81" s="1" t="s">
        <v>261</v>
      </c>
      <c r="R81" s="1" t="s">
        <v>63</v>
      </c>
      <c r="S81" s="1" t="s">
        <v>63</v>
      </c>
      <c r="T81" s="1" t="s">
        <v>62</v>
      </c>
      <c r="AR81" s="1" t="s">
        <v>51</v>
      </c>
      <c r="AS81" s="1" t="s">
        <v>51</v>
      </c>
      <c r="AU81" s="1" t="s">
        <v>308</v>
      </c>
      <c r="AV81">
        <v>138</v>
      </c>
    </row>
    <row r="82" spans="1:48" ht="30" customHeight="1" x14ac:dyDescent="0.3">
      <c r="A82" s="5" t="s">
        <v>292</v>
      </c>
      <c r="B82" s="5" t="s">
        <v>293</v>
      </c>
      <c r="C82" s="5" t="s">
        <v>1241</v>
      </c>
      <c r="D82" s="6">
        <v>1</v>
      </c>
      <c r="E82" s="8"/>
      <c r="F82" s="8"/>
      <c r="G82" s="8"/>
      <c r="H82" s="8"/>
      <c r="I82" s="8"/>
      <c r="J82" s="8"/>
      <c r="K82" s="8">
        <f t="shared" si="9"/>
        <v>0</v>
      </c>
      <c r="L82" s="8">
        <f t="shared" si="10"/>
        <v>0</v>
      </c>
      <c r="M82" s="5" t="s">
        <v>82</v>
      </c>
      <c r="N82" s="1" t="s">
        <v>309</v>
      </c>
      <c r="O82" s="1" t="s">
        <v>51</v>
      </c>
      <c r="P82" s="1" t="s">
        <v>51</v>
      </c>
      <c r="Q82" s="1" t="s">
        <v>261</v>
      </c>
      <c r="R82" s="1" t="s">
        <v>63</v>
      </c>
      <c r="S82" s="1" t="s">
        <v>63</v>
      </c>
      <c r="T82" s="1" t="s">
        <v>62</v>
      </c>
      <c r="AR82" s="1" t="s">
        <v>51</v>
      </c>
      <c r="AS82" s="1" t="s">
        <v>51</v>
      </c>
      <c r="AU82" s="1" t="s">
        <v>310</v>
      </c>
      <c r="AV82">
        <v>139</v>
      </c>
    </row>
    <row r="83" spans="1:48" ht="30" customHeight="1" x14ac:dyDescent="0.3">
      <c r="A83" s="5" t="s">
        <v>311</v>
      </c>
      <c r="B83" s="5" t="s">
        <v>312</v>
      </c>
      <c r="C83" s="5" t="s">
        <v>51</v>
      </c>
      <c r="D83" s="6"/>
      <c r="E83" s="8"/>
      <c r="F83" s="8"/>
      <c r="G83" s="8"/>
      <c r="H83" s="8"/>
      <c r="I83" s="8"/>
      <c r="J83" s="8"/>
      <c r="K83" s="8">
        <f t="shared" si="9"/>
        <v>0</v>
      </c>
      <c r="L83" s="8">
        <f t="shared" si="10"/>
        <v>0</v>
      </c>
      <c r="M83" s="5" t="s">
        <v>82</v>
      </c>
      <c r="N83" s="1" t="s">
        <v>313</v>
      </c>
      <c r="O83" s="1" t="s">
        <v>51</v>
      </c>
      <c r="P83" s="1" t="s">
        <v>51</v>
      </c>
      <c r="Q83" s="1" t="s">
        <v>261</v>
      </c>
      <c r="R83" s="1" t="s">
        <v>63</v>
      </c>
      <c r="S83" s="1" t="s">
        <v>63</v>
      </c>
      <c r="T83" s="1" t="s">
        <v>62</v>
      </c>
      <c r="AR83" s="1" t="s">
        <v>51</v>
      </c>
      <c r="AS83" s="1" t="s">
        <v>51</v>
      </c>
      <c r="AU83" s="1" t="s">
        <v>314</v>
      </c>
      <c r="AV83">
        <v>143</v>
      </c>
    </row>
    <row r="84" spans="1:48" ht="30" customHeight="1" x14ac:dyDescent="0.3">
      <c r="A84" s="5" t="s">
        <v>273</v>
      </c>
      <c r="B84" s="5" t="s">
        <v>274</v>
      </c>
      <c r="C84" s="5" t="s">
        <v>130</v>
      </c>
      <c r="D84" s="6">
        <v>3</v>
      </c>
      <c r="E84" s="8"/>
      <c r="F84" s="8"/>
      <c r="G84" s="8"/>
      <c r="H84" s="8"/>
      <c r="I84" s="8"/>
      <c r="J84" s="8"/>
      <c r="K84" s="8">
        <f t="shared" si="9"/>
        <v>0</v>
      </c>
      <c r="L84" s="8">
        <f t="shared" si="10"/>
        <v>0</v>
      </c>
      <c r="M84" s="5" t="s">
        <v>82</v>
      </c>
      <c r="N84" s="1" t="s">
        <v>315</v>
      </c>
      <c r="O84" s="1" t="s">
        <v>51</v>
      </c>
      <c r="P84" s="1" t="s">
        <v>51</v>
      </c>
      <c r="Q84" s="1" t="s">
        <v>261</v>
      </c>
      <c r="R84" s="1" t="s">
        <v>63</v>
      </c>
      <c r="S84" s="1" t="s">
        <v>63</v>
      </c>
      <c r="T84" s="1" t="s">
        <v>62</v>
      </c>
      <c r="AR84" s="1" t="s">
        <v>51</v>
      </c>
      <c r="AS84" s="1" t="s">
        <v>51</v>
      </c>
      <c r="AU84" s="1" t="s">
        <v>316</v>
      </c>
      <c r="AV84">
        <v>144</v>
      </c>
    </row>
    <row r="85" spans="1:48" ht="30" customHeight="1" x14ac:dyDescent="0.3">
      <c r="A85" s="5" t="s">
        <v>277</v>
      </c>
      <c r="B85" s="5" t="s">
        <v>278</v>
      </c>
      <c r="C85" s="5" t="s">
        <v>104</v>
      </c>
      <c r="D85" s="6">
        <v>1.2</v>
      </c>
      <c r="E85" s="8"/>
      <c r="F85" s="8"/>
      <c r="G85" s="8"/>
      <c r="H85" s="8"/>
      <c r="I85" s="8"/>
      <c r="J85" s="8"/>
      <c r="K85" s="8">
        <f t="shared" si="9"/>
        <v>0</v>
      </c>
      <c r="L85" s="8">
        <f t="shared" si="10"/>
        <v>0</v>
      </c>
      <c r="M85" s="5" t="s">
        <v>82</v>
      </c>
      <c r="N85" s="1" t="s">
        <v>317</v>
      </c>
      <c r="O85" s="1" t="s">
        <v>51</v>
      </c>
      <c r="P85" s="1" t="s">
        <v>51</v>
      </c>
      <c r="Q85" s="1" t="s">
        <v>261</v>
      </c>
      <c r="R85" s="1" t="s">
        <v>63</v>
      </c>
      <c r="S85" s="1" t="s">
        <v>63</v>
      </c>
      <c r="T85" s="1" t="s">
        <v>62</v>
      </c>
      <c r="AR85" s="1" t="s">
        <v>51</v>
      </c>
      <c r="AS85" s="1" t="s">
        <v>51</v>
      </c>
      <c r="AU85" s="1" t="s">
        <v>318</v>
      </c>
      <c r="AV85">
        <v>145</v>
      </c>
    </row>
    <row r="86" spans="1:48" ht="30" customHeight="1" x14ac:dyDescent="0.3">
      <c r="A86" s="5" t="s">
        <v>281</v>
      </c>
      <c r="B86" s="5" t="s">
        <v>282</v>
      </c>
      <c r="C86" s="5" t="s">
        <v>130</v>
      </c>
      <c r="D86" s="6">
        <v>2</v>
      </c>
      <c r="E86" s="8"/>
      <c r="F86" s="8"/>
      <c r="G86" s="8"/>
      <c r="H86" s="8"/>
      <c r="I86" s="8"/>
      <c r="J86" s="8"/>
      <c r="K86" s="8">
        <f t="shared" si="9"/>
        <v>0</v>
      </c>
      <c r="L86" s="8">
        <f t="shared" si="10"/>
        <v>0</v>
      </c>
      <c r="M86" s="5" t="s">
        <v>82</v>
      </c>
      <c r="N86" s="1" t="s">
        <v>319</v>
      </c>
      <c r="O86" s="1" t="s">
        <v>51</v>
      </c>
      <c r="P86" s="1" t="s">
        <v>51</v>
      </c>
      <c r="Q86" s="1" t="s">
        <v>261</v>
      </c>
      <c r="R86" s="1" t="s">
        <v>63</v>
      </c>
      <c r="S86" s="1" t="s">
        <v>63</v>
      </c>
      <c r="T86" s="1" t="s">
        <v>62</v>
      </c>
      <c r="AR86" s="1" t="s">
        <v>51</v>
      </c>
      <c r="AS86" s="1" t="s">
        <v>51</v>
      </c>
      <c r="AU86" s="1" t="s">
        <v>320</v>
      </c>
      <c r="AV86">
        <v>146</v>
      </c>
    </row>
    <row r="87" spans="1:48" ht="30" customHeight="1" x14ac:dyDescent="0.3">
      <c r="A87" s="5" t="s">
        <v>281</v>
      </c>
      <c r="B87" s="5" t="s">
        <v>285</v>
      </c>
      <c r="C87" s="5" t="s">
        <v>130</v>
      </c>
      <c r="D87" s="6">
        <v>1</v>
      </c>
      <c r="E87" s="8"/>
      <c r="F87" s="8"/>
      <c r="G87" s="8"/>
      <c r="H87" s="8"/>
      <c r="I87" s="8"/>
      <c r="J87" s="8"/>
      <c r="K87" s="8">
        <f t="shared" si="9"/>
        <v>0</v>
      </c>
      <c r="L87" s="8">
        <f t="shared" si="10"/>
        <v>0</v>
      </c>
      <c r="M87" s="5" t="s">
        <v>82</v>
      </c>
      <c r="N87" s="1" t="s">
        <v>321</v>
      </c>
      <c r="O87" s="1" t="s">
        <v>51</v>
      </c>
      <c r="P87" s="1" t="s">
        <v>51</v>
      </c>
      <c r="Q87" s="1" t="s">
        <v>261</v>
      </c>
      <c r="R87" s="1" t="s">
        <v>63</v>
      </c>
      <c r="S87" s="1" t="s">
        <v>63</v>
      </c>
      <c r="T87" s="1" t="s">
        <v>62</v>
      </c>
      <c r="AR87" s="1" t="s">
        <v>51</v>
      </c>
      <c r="AS87" s="1" t="s">
        <v>51</v>
      </c>
      <c r="AU87" s="1" t="s">
        <v>322</v>
      </c>
      <c r="AV87">
        <v>147</v>
      </c>
    </row>
    <row r="88" spans="1:48" ht="30" customHeight="1" x14ac:dyDescent="0.3">
      <c r="A88" s="5" t="s">
        <v>288</v>
      </c>
      <c r="B88" s="5" t="s">
        <v>289</v>
      </c>
      <c r="C88" s="5" t="s">
        <v>67</v>
      </c>
      <c r="D88" s="6">
        <v>0.3</v>
      </c>
      <c r="E88" s="8"/>
      <c r="F88" s="8"/>
      <c r="G88" s="8"/>
      <c r="H88" s="8"/>
      <c r="I88" s="8"/>
      <c r="J88" s="8"/>
      <c r="K88" s="8">
        <f t="shared" si="9"/>
        <v>0</v>
      </c>
      <c r="L88" s="8">
        <f t="shared" si="10"/>
        <v>0</v>
      </c>
      <c r="M88" s="5" t="s">
        <v>82</v>
      </c>
      <c r="N88" s="1" t="s">
        <v>323</v>
      </c>
      <c r="O88" s="1" t="s">
        <v>51</v>
      </c>
      <c r="P88" s="1" t="s">
        <v>51</v>
      </c>
      <c r="Q88" s="1" t="s">
        <v>261</v>
      </c>
      <c r="R88" s="1" t="s">
        <v>63</v>
      </c>
      <c r="S88" s="1" t="s">
        <v>63</v>
      </c>
      <c r="T88" s="1" t="s">
        <v>62</v>
      </c>
      <c r="AR88" s="1" t="s">
        <v>51</v>
      </c>
      <c r="AS88" s="1" t="s">
        <v>51</v>
      </c>
      <c r="AU88" s="1" t="s">
        <v>324</v>
      </c>
      <c r="AV88">
        <v>148</v>
      </c>
    </row>
    <row r="89" spans="1:48" ht="30" customHeight="1" x14ac:dyDescent="0.3">
      <c r="A89" s="5" t="s">
        <v>292</v>
      </c>
      <c r="B89" s="5" t="s">
        <v>293</v>
      </c>
      <c r="C89" s="5" t="s">
        <v>1240</v>
      </c>
      <c r="D89" s="6">
        <v>1</v>
      </c>
      <c r="E89" s="8"/>
      <c r="F89" s="8"/>
      <c r="G89" s="8"/>
      <c r="H89" s="8"/>
      <c r="I89" s="8"/>
      <c r="J89" s="8"/>
      <c r="K89" s="8">
        <f t="shared" si="9"/>
        <v>0</v>
      </c>
      <c r="L89" s="8">
        <f t="shared" si="10"/>
        <v>0</v>
      </c>
      <c r="M89" s="5" t="s">
        <v>82</v>
      </c>
      <c r="N89" s="1" t="s">
        <v>325</v>
      </c>
      <c r="O89" s="1" t="s">
        <v>51</v>
      </c>
      <c r="P89" s="1" t="s">
        <v>51</v>
      </c>
      <c r="Q89" s="1" t="s">
        <v>261</v>
      </c>
      <c r="R89" s="1" t="s">
        <v>63</v>
      </c>
      <c r="S89" s="1" t="s">
        <v>63</v>
      </c>
      <c r="T89" s="1" t="s">
        <v>62</v>
      </c>
      <c r="AR89" s="1" t="s">
        <v>51</v>
      </c>
      <c r="AS89" s="1" t="s">
        <v>51</v>
      </c>
      <c r="AU89" s="1" t="s">
        <v>326</v>
      </c>
      <c r="AV89">
        <v>149</v>
      </c>
    </row>
    <row r="90" spans="1:48" ht="30" customHeight="1" x14ac:dyDescent="0.3">
      <c r="A90" s="5" t="s">
        <v>327</v>
      </c>
      <c r="B90" s="5" t="s">
        <v>51</v>
      </c>
      <c r="C90" s="5" t="s">
        <v>51</v>
      </c>
      <c r="D90" s="6"/>
      <c r="E90" s="8"/>
      <c r="F90" s="8"/>
      <c r="G90" s="8"/>
      <c r="H90" s="8"/>
      <c r="I90" s="8"/>
      <c r="J90" s="8"/>
      <c r="K90" s="8">
        <f t="shared" si="9"/>
        <v>0</v>
      </c>
      <c r="L90" s="8">
        <f t="shared" si="10"/>
        <v>0</v>
      </c>
      <c r="M90" s="5" t="s">
        <v>82</v>
      </c>
      <c r="N90" s="1" t="s">
        <v>328</v>
      </c>
      <c r="O90" s="1" t="s">
        <v>51</v>
      </c>
      <c r="P90" s="1" t="s">
        <v>51</v>
      </c>
      <c r="Q90" s="1" t="s">
        <v>261</v>
      </c>
      <c r="R90" s="1" t="s">
        <v>63</v>
      </c>
      <c r="S90" s="1" t="s">
        <v>63</v>
      </c>
      <c r="T90" s="1" t="s">
        <v>62</v>
      </c>
      <c r="AR90" s="1" t="s">
        <v>51</v>
      </c>
      <c r="AS90" s="1" t="s">
        <v>51</v>
      </c>
      <c r="AU90" s="1" t="s">
        <v>329</v>
      </c>
      <c r="AV90">
        <v>150</v>
      </c>
    </row>
    <row r="91" spans="1:48" ht="30" customHeight="1" x14ac:dyDescent="0.3">
      <c r="A91" s="5" t="s">
        <v>273</v>
      </c>
      <c r="B91" s="5" t="s">
        <v>274</v>
      </c>
      <c r="C91" s="5" t="s">
        <v>130</v>
      </c>
      <c r="D91" s="6">
        <v>2</v>
      </c>
      <c r="E91" s="8"/>
      <c r="F91" s="8"/>
      <c r="G91" s="8"/>
      <c r="H91" s="8"/>
      <c r="I91" s="8"/>
      <c r="J91" s="8"/>
      <c r="K91" s="8">
        <f t="shared" si="9"/>
        <v>0</v>
      </c>
      <c r="L91" s="8">
        <f t="shared" si="10"/>
        <v>0</v>
      </c>
      <c r="M91" s="5" t="s">
        <v>82</v>
      </c>
      <c r="N91" s="1" t="s">
        <v>330</v>
      </c>
      <c r="O91" s="1" t="s">
        <v>51</v>
      </c>
      <c r="P91" s="1" t="s">
        <v>51</v>
      </c>
      <c r="Q91" s="1" t="s">
        <v>261</v>
      </c>
      <c r="R91" s="1" t="s">
        <v>63</v>
      </c>
      <c r="S91" s="1" t="s">
        <v>63</v>
      </c>
      <c r="T91" s="1" t="s">
        <v>62</v>
      </c>
      <c r="AR91" s="1" t="s">
        <v>51</v>
      </c>
      <c r="AS91" s="1" t="s">
        <v>51</v>
      </c>
      <c r="AU91" s="1" t="s">
        <v>331</v>
      </c>
      <c r="AV91">
        <v>151</v>
      </c>
    </row>
    <row r="92" spans="1:48" ht="30" customHeight="1" x14ac:dyDescent="0.3">
      <c r="A92" s="5" t="s">
        <v>281</v>
      </c>
      <c r="B92" s="5" t="s">
        <v>282</v>
      </c>
      <c r="C92" s="5" t="s">
        <v>130</v>
      </c>
      <c r="D92" s="6">
        <v>4</v>
      </c>
      <c r="E92" s="8"/>
      <c r="F92" s="8"/>
      <c r="G92" s="8"/>
      <c r="H92" s="8"/>
      <c r="I92" s="8"/>
      <c r="J92" s="8"/>
      <c r="K92" s="8">
        <f t="shared" si="9"/>
        <v>0</v>
      </c>
      <c r="L92" s="8">
        <f t="shared" si="10"/>
        <v>0</v>
      </c>
      <c r="M92" s="5" t="s">
        <v>82</v>
      </c>
      <c r="N92" s="1" t="s">
        <v>332</v>
      </c>
      <c r="O92" s="1" t="s">
        <v>51</v>
      </c>
      <c r="P92" s="1" t="s">
        <v>51</v>
      </c>
      <c r="Q92" s="1" t="s">
        <v>261</v>
      </c>
      <c r="R92" s="1" t="s">
        <v>63</v>
      </c>
      <c r="S92" s="1" t="s">
        <v>63</v>
      </c>
      <c r="T92" s="1" t="s">
        <v>62</v>
      </c>
      <c r="AR92" s="1" t="s">
        <v>51</v>
      </c>
      <c r="AS92" s="1" t="s">
        <v>51</v>
      </c>
      <c r="AU92" s="1" t="s">
        <v>333</v>
      </c>
      <c r="AV92">
        <v>152</v>
      </c>
    </row>
    <row r="93" spans="1:48" ht="30" customHeight="1" x14ac:dyDescent="0.3">
      <c r="A93" s="5" t="s">
        <v>334</v>
      </c>
      <c r="B93" s="5" t="s">
        <v>335</v>
      </c>
      <c r="C93" s="5" t="s">
        <v>130</v>
      </c>
      <c r="D93" s="6">
        <v>2</v>
      </c>
      <c r="E93" s="8"/>
      <c r="F93" s="8"/>
      <c r="G93" s="8"/>
      <c r="H93" s="8"/>
      <c r="I93" s="8"/>
      <c r="J93" s="8"/>
      <c r="K93" s="8">
        <f t="shared" si="9"/>
        <v>0</v>
      </c>
      <c r="L93" s="8">
        <f t="shared" si="10"/>
        <v>0</v>
      </c>
      <c r="M93" s="5" t="s">
        <v>82</v>
      </c>
      <c r="N93" s="1" t="s">
        <v>336</v>
      </c>
      <c r="O93" s="1" t="s">
        <v>51</v>
      </c>
      <c r="P93" s="1" t="s">
        <v>51</v>
      </c>
      <c r="Q93" s="1" t="s">
        <v>261</v>
      </c>
      <c r="R93" s="1" t="s">
        <v>63</v>
      </c>
      <c r="S93" s="1" t="s">
        <v>63</v>
      </c>
      <c r="T93" s="1" t="s">
        <v>62</v>
      </c>
      <c r="AR93" s="1" t="s">
        <v>51</v>
      </c>
      <c r="AS93" s="1" t="s">
        <v>51</v>
      </c>
      <c r="AU93" s="1" t="s">
        <v>337</v>
      </c>
      <c r="AV93">
        <v>153</v>
      </c>
    </row>
    <row r="94" spans="1:48" ht="30" customHeight="1" x14ac:dyDescent="0.3">
      <c r="A94" s="5" t="s">
        <v>338</v>
      </c>
      <c r="B94" s="5" t="s">
        <v>289</v>
      </c>
      <c r="C94" s="5" t="s">
        <v>1240</v>
      </c>
      <c r="D94" s="6">
        <v>2</v>
      </c>
      <c r="E94" s="8"/>
      <c r="F94" s="8"/>
      <c r="G94" s="8"/>
      <c r="H94" s="8"/>
      <c r="I94" s="8"/>
      <c r="J94" s="8"/>
      <c r="K94" s="8">
        <f t="shared" si="9"/>
        <v>0</v>
      </c>
      <c r="L94" s="8">
        <f t="shared" si="10"/>
        <v>0</v>
      </c>
      <c r="M94" s="5" t="s">
        <v>82</v>
      </c>
      <c r="N94" s="1" t="s">
        <v>339</v>
      </c>
      <c r="O94" s="1" t="s">
        <v>51</v>
      </c>
      <c r="P94" s="1" t="s">
        <v>51</v>
      </c>
      <c r="Q94" s="1" t="s">
        <v>261</v>
      </c>
      <c r="R94" s="1" t="s">
        <v>63</v>
      </c>
      <c r="S94" s="1" t="s">
        <v>63</v>
      </c>
      <c r="T94" s="1" t="s">
        <v>62</v>
      </c>
      <c r="AR94" s="1" t="s">
        <v>51</v>
      </c>
      <c r="AS94" s="1" t="s">
        <v>51</v>
      </c>
      <c r="AU94" s="1" t="s">
        <v>340</v>
      </c>
      <c r="AV94">
        <v>154</v>
      </c>
    </row>
    <row r="95" spans="1:48" ht="30" customHeight="1" x14ac:dyDescent="0.3">
      <c r="A95" s="5" t="s">
        <v>341</v>
      </c>
      <c r="B95" s="5" t="s">
        <v>51</v>
      </c>
      <c r="C95" s="5" t="s">
        <v>51</v>
      </c>
      <c r="D95" s="6"/>
      <c r="E95" s="8"/>
      <c r="F95" s="8"/>
      <c r="G95" s="8"/>
      <c r="H95" s="8"/>
      <c r="I95" s="8"/>
      <c r="J95" s="8"/>
      <c r="K95" s="8">
        <f t="shared" si="9"/>
        <v>0</v>
      </c>
      <c r="L95" s="8">
        <f t="shared" si="10"/>
        <v>0</v>
      </c>
      <c r="M95" s="5" t="s">
        <v>82</v>
      </c>
      <c r="N95" s="1" t="s">
        <v>342</v>
      </c>
      <c r="O95" s="1" t="s">
        <v>51</v>
      </c>
      <c r="P95" s="1" t="s">
        <v>51</v>
      </c>
      <c r="Q95" s="1" t="s">
        <v>261</v>
      </c>
      <c r="R95" s="1" t="s">
        <v>63</v>
      </c>
      <c r="S95" s="1" t="s">
        <v>63</v>
      </c>
      <c r="T95" s="1" t="s">
        <v>62</v>
      </c>
      <c r="AR95" s="1" t="s">
        <v>51</v>
      </c>
      <c r="AS95" s="1" t="s">
        <v>51</v>
      </c>
      <c r="AU95" s="1" t="s">
        <v>343</v>
      </c>
      <c r="AV95">
        <v>155</v>
      </c>
    </row>
    <row r="96" spans="1:48" ht="30" customHeight="1" x14ac:dyDescent="0.3">
      <c r="A96" s="5" t="s">
        <v>344</v>
      </c>
      <c r="B96" s="5" t="s">
        <v>345</v>
      </c>
      <c r="C96" s="5" t="s">
        <v>1238</v>
      </c>
      <c r="D96" s="6">
        <v>3</v>
      </c>
      <c r="E96" s="8"/>
      <c r="F96" s="8"/>
      <c r="G96" s="8"/>
      <c r="H96" s="8"/>
      <c r="I96" s="8"/>
      <c r="J96" s="8"/>
      <c r="K96" s="8">
        <f t="shared" si="9"/>
        <v>0</v>
      </c>
      <c r="L96" s="8">
        <f t="shared" si="10"/>
        <v>0</v>
      </c>
      <c r="M96" s="5" t="s">
        <v>82</v>
      </c>
      <c r="N96" s="1" t="s">
        <v>346</v>
      </c>
      <c r="O96" s="1" t="s">
        <v>51</v>
      </c>
      <c r="P96" s="1" t="s">
        <v>51</v>
      </c>
      <c r="Q96" s="1" t="s">
        <v>261</v>
      </c>
      <c r="R96" s="1" t="s">
        <v>63</v>
      </c>
      <c r="S96" s="1" t="s">
        <v>63</v>
      </c>
      <c r="T96" s="1" t="s">
        <v>62</v>
      </c>
      <c r="AR96" s="1" t="s">
        <v>51</v>
      </c>
      <c r="AS96" s="1" t="s">
        <v>51</v>
      </c>
      <c r="AU96" s="1" t="s">
        <v>347</v>
      </c>
      <c r="AV96">
        <v>156</v>
      </c>
    </row>
    <row r="97" spans="1:48" ht="30" customHeight="1" x14ac:dyDescent="0.3">
      <c r="A97" s="5" t="s">
        <v>344</v>
      </c>
      <c r="B97" s="5" t="s">
        <v>348</v>
      </c>
      <c r="C97" s="5" t="s">
        <v>1238</v>
      </c>
      <c r="D97" s="6">
        <v>3</v>
      </c>
      <c r="E97" s="8"/>
      <c r="F97" s="8"/>
      <c r="G97" s="8"/>
      <c r="H97" s="8"/>
      <c r="I97" s="8"/>
      <c r="J97" s="8"/>
      <c r="K97" s="8">
        <f t="shared" si="9"/>
        <v>0</v>
      </c>
      <c r="L97" s="8">
        <f t="shared" si="10"/>
        <v>0</v>
      </c>
      <c r="M97" s="5" t="s">
        <v>82</v>
      </c>
      <c r="N97" s="1" t="s">
        <v>349</v>
      </c>
      <c r="O97" s="1" t="s">
        <v>51</v>
      </c>
      <c r="P97" s="1" t="s">
        <v>51</v>
      </c>
      <c r="Q97" s="1" t="s">
        <v>261</v>
      </c>
      <c r="R97" s="1" t="s">
        <v>63</v>
      </c>
      <c r="S97" s="1" t="s">
        <v>63</v>
      </c>
      <c r="T97" s="1" t="s">
        <v>62</v>
      </c>
      <c r="AR97" s="1" t="s">
        <v>51</v>
      </c>
      <c r="AS97" s="1" t="s">
        <v>51</v>
      </c>
      <c r="AU97" s="1" t="s">
        <v>350</v>
      </c>
      <c r="AV97">
        <v>157</v>
      </c>
    </row>
    <row r="98" spans="1:48" ht="30" customHeight="1" x14ac:dyDescent="0.3">
      <c r="A98" s="5" t="s">
        <v>351</v>
      </c>
      <c r="B98" s="5" t="s">
        <v>352</v>
      </c>
      <c r="C98" s="5" t="s">
        <v>1239</v>
      </c>
      <c r="D98" s="6">
        <v>2</v>
      </c>
      <c r="E98" s="8"/>
      <c r="F98" s="8"/>
      <c r="G98" s="8"/>
      <c r="H98" s="8"/>
      <c r="I98" s="8"/>
      <c r="J98" s="8"/>
      <c r="K98" s="8">
        <f t="shared" si="9"/>
        <v>0</v>
      </c>
      <c r="L98" s="8">
        <f t="shared" si="10"/>
        <v>0</v>
      </c>
      <c r="M98" s="5" t="s">
        <v>82</v>
      </c>
      <c r="N98" s="1" t="s">
        <v>353</v>
      </c>
      <c r="O98" s="1" t="s">
        <v>51</v>
      </c>
      <c r="P98" s="1" t="s">
        <v>51</v>
      </c>
      <c r="Q98" s="1" t="s">
        <v>261</v>
      </c>
      <c r="R98" s="1" t="s">
        <v>63</v>
      </c>
      <c r="S98" s="1" t="s">
        <v>63</v>
      </c>
      <c r="T98" s="1" t="s">
        <v>62</v>
      </c>
      <c r="AR98" s="1" t="s">
        <v>51</v>
      </c>
      <c r="AS98" s="1" t="s">
        <v>51</v>
      </c>
      <c r="AU98" s="1" t="s">
        <v>354</v>
      </c>
      <c r="AV98">
        <v>158</v>
      </c>
    </row>
    <row r="99" spans="1:48" ht="30" customHeight="1" x14ac:dyDescent="0.3">
      <c r="A99" s="5" t="s">
        <v>355</v>
      </c>
      <c r="B99" s="5" t="s">
        <v>51</v>
      </c>
      <c r="C99" s="5" t="s">
        <v>1240</v>
      </c>
      <c r="D99" s="6">
        <v>1</v>
      </c>
      <c r="E99" s="8"/>
      <c r="F99" s="8"/>
      <c r="G99" s="8"/>
      <c r="H99" s="8"/>
      <c r="I99" s="8"/>
      <c r="J99" s="8"/>
      <c r="K99" s="8">
        <f t="shared" si="9"/>
        <v>0</v>
      </c>
      <c r="L99" s="8">
        <f t="shared" si="10"/>
        <v>0</v>
      </c>
      <c r="M99" s="5" t="s">
        <v>82</v>
      </c>
      <c r="N99" s="1" t="s">
        <v>356</v>
      </c>
      <c r="O99" s="1" t="s">
        <v>51</v>
      </c>
      <c r="P99" s="1" t="s">
        <v>51</v>
      </c>
      <c r="Q99" s="1" t="s">
        <v>261</v>
      </c>
      <c r="R99" s="1" t="s">
        <v>63</v>
      </c>
      <c r="S99" s="1" t="s">
        <v>63</v>
      </c>
      <c r="T99" s="1" t="s">
        <v>62</v>
      </c>
      <c r="AR99" s="1" t="s">
        <v>51</v>
      </c>
      <c r="AS99" s="1" t="s">
        <v>51</v>
      </c>
      <c r="AU99" s="1" t="s">
        <v>357</v>
      </c>
      <c r="AV99">
        <v>159</v>
      </c>
    </row>
    <row r="100" spans="1:48" ht="30" customHeight="1" x14ac:dyDescent="0.3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</row>
    <row r="101" spans="1:48" ht="30" customHeight="1" x14ac:dyDescent="0.3">
      <c r="A101" s="5" t="s">
        <v>71</v>
      </c>
      <c r="B101" s="6"/>
      <c r="C101" s="6"/>
      <c r="D101" s="6"/>
      <c r="E101" s="6"/>
      <c r="F101" s="8"/>
      <c r="G101" s="6"/>
      <c r="H101" s="8"/>
      <c r="I101" s="6"/>
      <c r="J101" s="8"/>
      <c r="K101" s="6"/>
      <c r="L101" s="8">
        <f>SUM(L67:L100)</f>
        <v>0</v>
      </c>
      <c r="M101" s="6"/>
      <c r="N101" t="s">
        <v>72</v>
      </c>
    </row>
    <row r="102" spans="1:48" ht="30" customHeight="1" x14ac:dyDescent="0.3">
      <c r="A102" s="5" t="s">
        <v>358</v>
      </c>
      <c r="B102" s="5" t="s">
        <v>51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Q102" s="1" t="s">
        <v>359</v>
      </c>
    </row>
    <row r="103" spans="1:48" ht="30" customHeight="1" x14ac:dyDescent="0.3">
      <c r="A103" s="5" t="s">
        <v>361</v>
      </c>
      <c r="B103" s="5" t="s">
        <v>362</v>
      </c>
      <c r="C103" s="5" t="s">
        <v>130</v>
      </c>
      <c r="D103" s="6">
        <v>1</v>
      </c>
      <c r="E103" s="8"/>
      <c r="F103" s="8"/>
      <c r="G103" s="8"/>
      <c r="H103" s="8"/>
      <c r="I103" s="8"/>
      <c r="J103" s="8"/>
      <c r="K103" s="8">
        <f t="shared" ref="K103:K111" si="11">TRUNC(E103+G103+I103, 0)</f>
        <v>0</v>
      </c>
      <c r="L103" s="8">
        <f t="shared" ref="L103:L111" si="12">TRUNC(F103+H103+J103, 0)</f>
        <v>0</v>
      </c>
      <c r="M103" s="5" t="s">
        <v>363</v>
      </c>
      <c r="N103" s="1" t="s">
        <v>364</v>
      </c>
      <c r="O103" s="1" t="s">
        <v>51</v>
      </c>
      <c r="P103" s="1" t="s">
        <v>51</v>
      </c>
      <c r="Q103" s="1" t="s">
        <v>359</v>
      </c>
      <c r="R103" s="1" t="s">
        <v>62</v>
      </c>
      <c r="S103" s="1" t="s">
        <v>63</v>
      </c>
      <c r="T103" s="1" t="s">
        <v>63</v>
      </c>
      <c r="AR103" s="1" t="s">
        <v>51</v>
      </c>
      <c r="AS103" s="1" t="s">
        <v>51</v>
      </c>
      <c r="AU103" s="1" t="s">
        <v>365</v>
      </c>
      <c r="AV103">
        <v>56</v>
      </c>
    </row>
    <row r="104" spans="1:48" ht="30" customHeight="1" x14ac:dyDescent="0.3">
      <c r="A104" s="5" t="s">
        <v>366</v>
      </c>
      <c r="B104" s="5" t="s">
        <v>367</v>
      </c>
      <c r="C104" s="5" t="s">
        <v>67</v>
      </c>
      <c r="D104" s="6">
        <v>51</v>
      </c>
      <c r="E104" s="8"/>
      <c r="F104" s="8"/>
      <c r="G104" s="8"/>
      <c r="H104" s="8"/>
      <c r="I104" s="8"/>
      <c r="J104" s="8"/>
      <c r="K104" s="8">
        <f t="shared" si="11"/>
        <v>0</v>
      </c>
      <c r="L104" s="8">
        <f t="shared" si="12"/>
        <v>0</v>
      </c>
      <c r="M104" s="5" t="s">
        <v>368</v>
      </c>
      <c r="N104" s="1" t="s">
        <v>369</v>
      </c>
      <c r="O104" s="1" t="s">
        <v>51</v>
      </c>
      <c r="P104" s="1" t="s">
        <v>51</v>
      </c>
      <c r="Q104" s="1" t="s">
        <v>359</v>
      </c>
      <c r="R104" s="1" t="s">
        <v>62</v>
      </c>
      <c r="S104" s="1" t="s">
        <v>63</v>
      </c>
      <c r="T104" s="1" t="s">
        <v>63</v>
      </c>
      <c r="AR104" s="1" t="s">
        <v>51</v>
      </c>
      <c r="AS104" s="1" t="s">
        <v>51</v>
      </c>
      <c r="AU104" s="1" t="s">
        <v>370</v>
      </c>
      <c r="AV104">
        <v>57</v>
      </c>
    </row>
    <row r="105" spans="1:48" ht="30" customHeight="1" x14ac:dyDescent="0.3">
      <c r="A105" s="5" t="s">
        <v>371</v>
      </c>
      <c r="B105" s="5" t="s">
        <v>372</v>
      </c>
      <c r="C105" s="5" t="s">
        <v>67</v>
      </c>
      <c r="D105" s="6">
        <v>78</v>
      </c>
      <c r="E105" s="8"/>
      <c r="F105" s="8"/>
      <c r="G105" s="8"/>
      <c r="H105" s="8"/>
      <c r="I105" s="8"/>
      <c r="J105" s="8"/>
      <c r="K105" s="8">
        <f t="shared" si="11"/>
        <v>0</v>
      </c>
      <c r="L105" s="8">
        <f t="shared" si="12"/>
        <v>0</v>
      </c>
      <c r="M105" s="5" t="s">
        <v>373</v>
      </c>
      <c r="N105" s="1" t="s">
        <v>374</v>
      </c>
      <c r="O105" s="1" t="s">
        <v>51</v>
      </c>
      <c r="P105" s="1" t="s">
        <v>51</v>
      </c>
      <c r="Q105" s="1" t="s">
        <v>359</v>
      </c>
      <c r="R105" s="1" t="s">
        <v>62</v>
      </c>
      <c r="S105" s="1" t="s">
        <v>63</v>
      </c>
      <c r="T105" s="1" t="s">
        <v>63</v>
      </c>
      <c r="AR105" s="1" t="s">
        <v>51</v>
      </c>
      <c r="AS105" s="1" t="s">
        <v>51</v>
      </c>
      <c r="AU105" s="1" t="s">
        <v>375</v>
      </c>
      <c r="AV105">
        <v>58</v>
      </c>
    </row>
    <row r="106" spans="1:48" ht="30" customHeight="1" x14ac:dyDescent="0.3">
      <c r="A106" s="5" t="s">
        <v>376</v>
      </c>
      <c r="B106" s="5" t="s">
        <v>372</v>
      </c>
      <c r="C106" s="5" t="s">
        <v>104</v>
      </c>
      <c r="D106" s="6">
        <v>60</v>
      </c>
      <c r="E106" s="8"/>
      <c r="F106" s="8"/>
      <c r="G106" s="8"/>
      <c r="H106" s="8"/>
      <c r="I106" s="8"/>
      <c r="J106" s="8"/>
      <c r="K106" s="8">
        <f t="shared" si="11"/>
        <v>0</v>
      </c>
      <c r="L106" s="8">
        <f t="shared" si="12"/>
        <v>0</v>
      </c>
      <c r="M106" s="5" t="s">
        <v>377</v>
      </c>
      <c r="N106" s="1" t="s">
        <v>378</v>
      </c>
      <c r="O106" s="1" t="s">
        <v>51</v>
      </c>
      <c r="P106" s="1" t="s">
        <v>51</v>
      </c>
      <c r="Q106" s="1" t="s">
        <v>359</v>
      </c>
      <c r="R106" s="1" t="s">
        <v>62</v>
      </c>
      <c r="S106" s="1" t="s">
        <v>63</v>
      </c>
      <c r="T106" s="1" t="s">
        <v>63</v>
      </c>
      <c r="AR106" s="1" t="s">
        <v>51</v>
      </c>
      <c r="AS106" s="1" t="s">
        <v>51</v>
      </c>
      <c r="AU106" s="1" t="s">
        <v>379</v>
      </c>
      <c r="AV106">
        <v>59</v>
      </c>
    </row>
    <row r="107" spans="1:48" ht="30" customHeight="1" x14ac:dyDescent="0.3">
      <c r="A107" s="5" t="s">
        <v>380</v>
      </c>
      <c r="B107" s="5" t="s">
        <v>51</v>
      </c>
      <c r="C107" s="5" t="s">
        <v>67</v>
      </c>
      <c r="D107" s="6">
        <v>302</v>
      </c>
      <c r="E107" s="8"/>
      <c r="F107" s="8"/>
      <c r="G107" s="8"/>
      <c r="H107" s="8"/>
      <c r="I107" s="8"/>
      <c r="J107" s="8"/>
      <c r="K107" s="8">
        <f t="shared" si="11"/>
        <v>0</v>
      </c>
      <c r="L107" s="8">
        <f t="shared" si="12"/>
        <v>0</v>
      </c>
      <c r="M107" s="5" t="s">
        <v>381</v>
      </c>
      <c r="N107" s="1" t="s">
        <v>382</v>
      </c>
      <c r="O107" s="1" t="s">
        <v>51</v>
      </c>
      <c r="P107" s="1" t="s">
        <v>51</v>
      </c>
      <c r="Q107" s="1" t="s">
        <v>359</v>
      </c>
      <c r="R107" s="1" t="s">
        <v>62</v>
      </c>
      <c r="S107" s="1" t="s">
        <v>63</v>
      </c>
      <c r="T107" s="1" t="s">
        <v>63</v>
      </c>
      <c r="AR107" s="1" t="s">
        <v>51</v>
      </c>
      <c r="AS107" s="1" t="s">
        <v>51</v>
      </c>
      <c r="AU107" s="1" t="s">
        <v>383</v>
      </c>
      <c r="AV107">
        <v>113</v>
      </c>
    </row>
    <row r="108" spans="1:48" ht="30" customHeight="1" x14ac:dyDescent="0.3">
      <c r="A108" s="5" t="s">
        <v>384</v>
      </c>
      <c r="B108" s="5" t="s">
        <v>385</v>
      </c>
      <c r="C108" s="5" t="s">
        <v>67</v>
      </c>
      <c r="D108" s="6">
        <v>3</v>
      </c>
      <c r="E108" s="8"/>
      <c r="F108" s="8"/>
      <c r="G108" s="8"/>
      <c r="H108" s="8"/>
      <c r="I108" s="8"/>
      <c r="J108" s="8"/>
      <c r="K108" s="8">
        <f t="shared" si="11"/>
        <v>0</v>
      </c>
      <c r="L108" s="8">
        <f t="shared" si="12"/>
        <v>0</v>
      </c>
      <c r="M108" s="5" t="s">
        <v>386</v>
      </c>
      <c r="N108" s="1" t="s">
        <v>387</v>
      </c>
      <c r="O108" s="1" t="s">
        <v>51</v>
      </c>
      <c r="P108" s="1" t="s">
        <v>51</v>
      </c>
      <c r="Q108" s="1" t="s">
        <v>359</v>
      </c>
      <c r="R108" s="1" t="s">
        <v>62</v>
      </c>
      <c r="S108" s="1" t="s">
        <v>63</v>
      </c>
      <c r="T108" s="1" t="s">
        <v>63</v>
      </c>
      <c r="AR108" s="1" t="s">
        <v>51</v>
      </c>
      <c r="AS108" s="1" t="s">
        <v>51</v>
      </c>
      <c r="AU108" s="1" t="s">
        <v>388</v>
      </c>
      <c r="AV108">
        <v>61</v>
      </c>
    </row>
    <row r="109" spans="1:48" ht="30" customHeight="1" x14ac:dyDescent="0.3">
      <c r="A109" s="5" t="s">
        <v>389</v>
      </c>
      <c r="B109" s="5" t="s">
        <v>390</v>
      </c>
      <c r="C109" s="5" t="s">
        <v>391</v>
      </c>
      <c r="D109" s="6">
        <v>-100</v>
      </c>
      <c r="E109" s="8"/>
      <c r="F109" s="8"/>
      <c r="G109" s="8"/>
      <c r="H109" s="8"/>
      <c r="I109" s="8"/>
      <c r="J109" s="8"/>
      <c r="K109" s="8">
        <f t="shared" si="11"/>
        <v>0</v>
      </c>
      <c r="L109" s="8">
        <f t="shared" si="12"/>
        <v>0</v>
      </c>
      <c r="M109" s="5" t="s">
        <v>392</v>
      </c>
      <c r="N109" s="1" t="s">
        <v>393</v>
      </c>
      <c r="O109" s="1" t="s">
        <v>51</v>
      </c>
      <c r="P109" s="1" t="s">
        <v>51</v>
      </c>
      <c r="Q109" s="1" t="s">
        <v>359</v>
      </c>
      <c r="R109" s="1" t="s">
        <v>63</v>
      </c>
      <c r="S109" s="1" t="s">
        <v>63</v>
      </c>
      <c r="T109" s="1" t="s">
        <v>62</v>
      </c>
      <c r="AR109" s="1" t="s">
        <v>51</v>
      </c>
      <c r="AS109" s="1" t="s">
        <v>51</v>
      </c>
      <c r="AU109" s="1" t="s">
        <v>394</v>
      </c>
      <c r="AV109">
        <v>55</v>
      </c>
    </row>
    <row r="110" spans="1:48" ht="30" customHeight="1" x14ac:dyDescent="0.3">
      <c r="A110" s="5" t="s">
        <v>395</v>
      </c>
      <c r="B110" s="5" t="s">
        <v>396</v>
      </c>
      <c r="C110" s="5" t="s">
        <v>397</v>
      </c>
      <c r="D110" s="6">
        <v>19240</v>
      </c>
      <c r="E110" s="8"/>
      <c r="F110" s="8"/>
      <c r="G110" s="8"/>
      <c r="H110" s="8"/>
      <c r="I110" s="8"/>
      <c r="J110" s="8"/>
      <c r="K110" s="8">
        <f t="shared" si="11"/>
        <v>0</v>
      </c>
      <c r="L110" s="8">
        <f t="shared" si="12"/>
        <v>0</v>
      </c>
      <c r="M110" s="5" t="s">
        <v>398</v>
      </c>
      <c r="N110" s="1" t="s">
        <v>399</v>
      </c>
      <c r="O110" s="1" t="s">
        <v>51</v>
      </c>
      <c r="P110" s="1" t="s">
        <v>51</v>
      </c>
      <c r="Q110" s="1" t="s">
        <v>359</v>
      </c>
      <c r="R110" s="1" t="s">
        <v>62</v>
      </c>
      <c r="S110" s="1" t="s">
        <v>63</v>
      </c>
      <c r="T110" s="1" t="s">
        <v>63</v>
      </c>
      <c r="AR110" s="1" t="s">
        <v>51</v>
      </c>
      <c r="AS110" s="1" t="s">
        <v>51</v>
      </c>
      <c r="AU110" s="1" t="s">
        <v>400</v>
      </c>
      <c r="AV110">
        <v>118</v>
      </c>
    </row>
    <row r="111" spans="1:48" ht="30" customHeight="1" x14ac:dyDescent="0.3">
      <c r="A111" s="5" t="s">
        <v>401</v>
      </c>
      <c r="B111" s="5" t="s">
        <v>402</v>
      </c>
      <c r="C111" s="5" t="s">
        <v>403</v>
      </c>
      <c r="D111" s="6">
        <v>19.239999999999998</v>
      </c>
      <c r="E111" s="8"/>
      <c r="F111" s="8"/>
      <c r="G111" s="8"/>
      <c r="H111" s="8"/>
      <c r="I111" s="8"/>
      <c r="J111" s="8"/>
      <c r="K111" s="8">
        <f t="shared" si="11"/>
        <v>0</v>
      </c>
      <c r="L111" s="8">
        <f t="shared" si="12"/>
        <v>0</v>
      </c>
      <c r="M111" s="5" t="s">
        <v>51</v>
      </c>
      <c r="N111" s="1" t="s">
        <v>404</v>
      </c>
      <c r="O111" s="1" t="s">
        <v>51</v>
      </c>
      <c r="P111" s="1" t="s">
        <v>51</v>
      </c>
      <c r="Q111" s="1" t="s">
        <v>359</v>
      </c>
      <c r="R111" s="1" t="s">
        <v>63</v>
      </c>
      <c r="S111" s="1" t="s">
        <v>63</v>
      </c>
      <c r="T111" s="1" t="s">
        <v>62</v>
      </c>
      <c r="AR111" s="1" t="s">
        <v>51</v>
      </c>
      <c r="AS111" s="1" t="s">
        <v>51</v>
      </c>
      <c r="AU111" s="1" t="s">
        <v>405</v>
      </c>
      <c r="AV111">
        <v>116</v>
      </c>
    </row>
    <row r="112" spans="1:48" ht="30" customHeight="1" x14ac:dyDescent="0.3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48" ht="30" customHeight="1" x14ac:dyDescent="0.3">
      <c r="A113" s="5" t="s">
        <v>71</v>
      </c>
      <c r="B113" s="6"/>
      <c r="C113" s="6"/>
      <c r="D113" s="6"/>
      <c r="E113" s="6"/>
      <c r="F113" s="8"/>
      <c r="G113" s="6"/>
      <c r="H113" s="8"/>
      <c r="I113" s="6"/>
      <c r="J113" s="8"/>
      <c r="K113" s="6"/>
      <c r="L113" s="8">
        <f>SUM(L103:L112)</f>
        <v>0</v>
      </c>
      <c r="M113" s="6"/>
      <c r="N113" t="s">
        <v>72</v>
      </c>
    </row>
    <row r="114" spans="1:48" ht="30" customHeight="1" x14ac:dyDescent="0.3">
      <c r="A114" s="5" t="s">
        <v>406</v>
      </c>
      <c r="B114" s="5" t="s">
        <v>51</v>
      </c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Q114" s="1" t="s">
        <v>407</v>
      </c>
    </row>
    <row r="115" spans="1:48" ht="30" customHeight="1" x14ac:dyDescent="0.3">
      <c r="A115" s="5" t="s">
        <v>409</v>
      </c>
      <c r="B115" s="5" t="s">
        <v>410</v>
      </c>
      <c r="C115" s="5" t="s">
        <v>403</v>
      </c>
      <c r="D115" s="6">
        <v>15.9</v>
      </c>
      <c r="E115" s="8"/>
      <c r="F115" s="8"/>
      <c r="G115" s="8"/>
      <c r="H115" s="8"/>
      <c r="I115" s="8"/>
      <c r="J115" s="8"/>
      <c r="K115" s="8">
        <f t="shared" ref="K115:L117" si="13">TRUNC(E115+G115+I115, 0)</f>
        <v>0</v>
      </c>
      <c r="L115" s="8">
        <f t="shared" si="13"/>
        <v>0</v>
      </c>
      <c r="M115" s="5" t="s">
        <v>51</v>
      </c>
      <c r="N115" s="1" t="s">
        <v>411</v>
      </c>
      <c r="O115" s="1" t="s">
        <v>51</v>
      </c>
      <c r="P115" s="1" t="s">
        <v>51</v>
      </c>
      <c r="Q115" s="1" t="s">
        <v>407</v>
      </c>
      <c r="R115" s="1" t="s">
        <v>63</v>
      </c>
      <c r="S115" s="1" t="s">
        <v>63</v>
      </c>
      <c r="T115" s="1" t="s">
        <v>62</v>
      </c>
      <c r="AR115" s="1" t="s">
        <v>51</v>
      </c>
      <c r="AS115" s="1" t="s">
        <v>51</v>
      </c>
      <c r="AU115" s="1" t="s">
        <v>412</v>
      </c>
      <c r="AV115">
        <v>63</v>
      </c>
    </row>
    <row r="116" spans="1:48" ht="30" customHeight="1" x14ac:dyDescent="0.3">
      <c r="A116" s="5" t="s">
        <v>409</v>
      </c>
      <c r="B116" s="5" t="s">
        <v>413</v>
      </c>
      <c r="C116" s="5" t="s">
        <v>403</v>
      </c>
      <c r="D116" s="6">
        <v>3.34</v>
      </c>
      <c r="E116" s="8"/>
      <c r="F116" s="8"/>
      <c r="G116" s="8"/>
      <c r="H116" s="8"/>
      <c r="I116" s="8"/>
      <c r="J116" s="8"/>
      <c r="K116" s="8">
        <f t="shared" si="13"/>
        <v>0</v>
      </c>
      <c r="L116" s="8">
        <f t="shared" si="13"/>
        <v>0</v>
      </c>
      <c r="M116" s="5" t="s">
        <v>51</v>
      </c>
      <c r="N116" s="1" t="s">
        <v>414</v>
      </c>
      <c r="O116" s="1" t="s">
        <v>51</v>
      </c>
      <c r="P116" s="1" t="s">
        <v>51</v>
      </c>
      <c r="Q116" s="1" t="s">
        <v>407</v>
      </c>
      <c r="R116" s="1" t="s">
        <v>63</v>
      </c>
      <c r="S116" s="1" t="s">
        <v>63</v>
      </c>
      <c r="T116" s="1" t="s">
        <v>62</v>
      </c>
      <c r="AR116" s="1" t="s">
        <v>51</v>
      </c>
      <c r="AS116" s="1" t="s">
        <v>51</v>
      </c>
      <c r="AU116" s="1" t="s">
        <v>415</v>
      </c>
      <c r="AV116">
        <v>64</v>
      </c>
    </row>
    <row r="117" spans="1:48" ht="30" customHeight="1" x14ac:dyDescent="0.3">
      <c r="A117" s="5" t="s">
        <v>416</v>
      </c>
      <c r="B117" s="5" t="s">
        <v>417</v>
      </c>
      <c r="C117" s="5" t="s">
        <v>403</v>
      </c>
      <c r="D117" s="6">
        <v>19.239999999999998</v>
      </c>
      <c r="E117" s="8"/>
      <c r="F117" s="8"/>
      <c r="G117" s="8"/>
      <c r="H117" s="8"/>
      <c r="I117" s="8"/>
      <c r="J117" s="8"/>
      <c r="K117" s="8">
        <f t="shared" si="13"/>
        <v>0</v>
      </c>
      <c r="L117" s="8">
        <f t="shared" si="13"/>
        <v>0</v>
      </c>
      <c r="M117" s="5" t="s">
        <v>51</v>
      </c>
      <c r="N117" s="1" t="s">
        <v>418</v>
      </c>
      <c r="O117" s="1" t="s">
        <v>51</v>
      </c>
      <c r="P117" s="1" t="s">
        <v>51</v>
      </c>
      <c r="Q117" s="1" t="s">
        <v>407</v>
      </c>
      <c r="R117" s="1" t="s">
        <v>63</v>
      </c>
      <c r="S117" s="1" t="s">
        <v>63</v>
      </c>
      <c r="T117" s="1" t="s">
        <v>62</v>
      </c>
      <c r="AR117" s="1" t="s">
        <v>51</v>
      </c>
      <c r="AS117" s="1" t="s">
        <v>51</v>
      </c>
      <c r="AU117" s="1" t="s">
        <v>419</v>
      </c>
      <c r="AV117">
        <v>117</v>
      </c>
    </row>
    <row r="118" spans="1:48" ht="30" customHeight="1" x14ac:dyDescent="0.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48" ht="30" customHeight="1" x14ac:dyDescent="0.3">
      <c r="A119" s="5" t="s">
        <v>71</v>
      </c>
      <c r="B119" s="6"/>
      <c r="C119" s="6"/>
      <c r="D119" s="6"/>
      <c r="E119" s="6"/>
      <c r="F119" s="8">
        <f>SUM(F115:F118)</f>
        <v>0</v>
      </c>
      <c r="G119" s="6"/>
      <c r="H119" s="8"/>
      <c r="I119" s="6"/>
      <c r="J119" s="8">
        <f>SUM(J115:J118)</f>
        <v>0</v>
      </c>
      <c r="K119" s="6"/>
      <c r="L119" s="8">
        <f>SUM(L115:L118)</f>
        <v>0</v>
      </c>
      <c r="M119" s="6"/>
      <c r="N119" t="s">
        <v>72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9" manualBreakCount="9">
    <brk id="8" max="16383" man="1"/>
    <brk id="14" max="16383" man="1"/>
    <brk id="26" max="16383" man="1"/>
    <brk id="34" max="16383" man="1"/>
    <brk id="46" max="16383" man="1"/>
    <brk id="65" max="16383" man="1"/>
    <brk id="101" max="16383" man="1"/>
    <brk id="113" max="16383" man="1"/>
    <brk id="11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57"/>
  <sheetViews>
    <sheetView topLeftCell="B1" zoomScale="85" zoomScaleNormal="85" workbookViewId="0">
      <selection sqref="A1:M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41" t="s">
        <v>420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4" ht="30" customHeight="1" x14ac:dyDescent="0.3">
      <c r="A2" s="42" t="s">
        <v>1244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4" ht="30" customHeight="1" x14ac:dyDescent="0.3">
      <c r="A3" s="2" t="s">
        <v>421</v>
      </c>
      <c r="B3" s="2" t="s">
        <v>1</v>
      </c>
      <c r="C3" s="2" t="s">
        <v>2</v>
      </c>
      <c r="D3" s="2" t="s">
        <v>3</v>
      </c>
      <c r="E3" s="2" t="s">
        <v>422</v>
      </c>
      <c r="F3" s="2" t="s">
        <v>423</v>
      </c>
      <c r="G3" s="2" t="s">
        <v>424</v>
      </c>
      <c r="H3" s="2" t="s">
        <v>425</v>
      </c>
      <c r="I3" s="2" t="s">
        <v>426</v>
      </c>
      <c r="J3" s="2" t="s">
        <v>427</v>
      </c>
      <c r="K3" s="2" t="s">
        <v>428</v>
      </c>
      <c r="L3" s="2" t="s">
        <v>429</v>
      </c>
      <c r="M3" s="2" t="s">
        <v>430</v>
      </c>
      <c r="N3" s="1" t="s">
        <v>431</v>
      </c>
    </row>
    <row r="4" spans="1:14" ht="30" customHeight="1" x14ac:dyDescent="0.3">
      <c r="A4" s="5" t="s">
        <v>61</v>
      </c>
      <c r="B4" s="5" t="s">
        <v>57</v>
      </c>
      <c r="C4" s="5" t="s">
        <v>58</v>
      </c>
      <c r="D4" s="5" t="s">
        <v>59</v>
      </c>
      <c r="E4" s="11">
        <f>일위대가!F15</f>
        <v>30934</v>
      </c>
      <c r="F4" s="11">
        <f>일위대가!H15</f>
        <v>93090</v>
      </c>
      <c r="G4" s="11">
        <f>일위대가!J15</f>
        <v>0</v>
      </c>
      <c r="H4" s="11">
        <f t="shared" ref="H4:H35" si="0">E4+F4+G4</f>
        <v>124024</v>
      </c>
      <c r="I4" s="5" t="s">
        <v>60</v>
      </c>
      <c r="J4" s="5" t="s">
        <v>51</v>
      </c>
      <c r="K4" s="5" t="s">
        <v>51</v>
      </c>
      <c r="L4" s="5" t="s">
        <v>51</v>
      </c>
      <c r="M4" s="33" t="s">
        <v>441</v>
      </c>
      <c r="N4" s="1" t="s">
        <v>51</v>
      </c>
    </row>
    <row r="5" spans="1:14" ht="30" customHeight="1" x14ac:dyDescent="0.3">
      <c r="A5" s="5" t="s">
        <v>69</v>
      </c>
      <c r="B5" s="5" t="s">
        <v>65</v>
      </c>
      <c r="C5" s="5" t="s">
        <v>66</v>
      </c>
      <c r="D5" s="5" t="s">
        <v>67</v>
      </c>
      <c r="E5" s="11">
        <f>일위대가!F19</f>
        <v>0</v>
      </c>
      <c r="F5" s="11">
        <f>일위대가!H19</f>
        <v>5665</v>
      </c>
      <c r="G5" s="11">
        <f>일위대가!J19</f>
        <v>0</v>
      </c>
      <c r="H5" s="11">
        <f t="shared" si="0"/>
        <v>5665</v>
      </c>
      <c r="I5" s="5" t="s">
        <v>68</v>
      </c>
      <c r="J5" s="5" t="s">
        <v>51</v>
      </c>
      <c r="K5" s="5" t="s">
        <v>51</v>
      </c>
      <c r="L5" s="5" t="s">
        <v>51</v>
      </c>
      <c r="M5" s="33" t="s">
        <v>1248</v>
      </c>
      <c r="N5" s="1" t="s">
        <v>51</v>
      </c>
    </row>
    <row r="6" spans="1:14" ht="30" customHeight="1" x14ac:dyDescent="0.3">
      <c r="A6" s="5" t="s">
        <v>78</v>
      </c>
      <c r="B6" s="5" t="s">
        <v>75</v>
      </c>
      <c r="C6" s="5" t="s">
        <v>76</v>
      </c>
      <c r="D6" s="5" t="s">
        <v>67</v>
      </c>
      <c r="E6" s="11">
        <f>일위대가!F23</f>
        <v>70000</v>
      </c>
      <c r="F6" s="11">
        <f>일위대가!H23</f>
        <v>0</v>
      </c>
      <c r="G6" s="11">
        <f>일위대가!J23</f>
        <v>0</v>
      </c>
      <c r="H6" s="11">
        <f t="shared" si="0"/>
        <v>70000</v>
      </c>
      <c r="I6" s="5" t="s">
        <v>77</v>
      </c>
      <c r="J6" s="5" t="s">
        <v>51</v>
      </c>
      <c r="K6" s="5" t="s">
        <v>51</v>
      </c>
      <c r="L6" s="5" t="s">
        <v>51</v>
      </c>
      <c r="M6" s="33" t="s">
        <v>1249</v>
      </c>
      <c r="N6" s="1" t="s">
        <v>51</v>
      </c>
    </row>
    <row r="7" spans="1:14" ht="30" customHeight="1" x14ac:dyDescent="0.3">
      <c r="A7" s="5" t="s">
        <v>88</v>
      </c>
      <c r="B7" s="5" t="s">
        <v>85</v>
      </c>
      <c r="C7" s="5" t="s">
        <v>86</v>
      </c>
      <c r="D7" s="5" t="s">
        <v>67</v>
      </c>
      <c r="E7" s="11">
        <f>일위대가!F30</f>
        <v>4415</v>
      </c>
      <c r="F7" s="11">
        <f>일위대가!H30</f>
        <v>38457</v>
      </c>
      <c r="G7" s="11">
        <f>일위대가!J30</f>
        <v>832</v>
      </c>
      <c r="H7" s="11">
        <f t="shared" si="0"/>
        <v>43704</v>
      </c>
      <c r="I7" s="5" t="s">
        <v>87</v>
      </c>
      <c r="J7" s="5" t="s">
        <v>51</v>
      </c>
      <c r="K7" s="5" t="s">
        <v>51</v>
      </c>
      <c r="L7" s="5" t="s">
        <v>51</v>
      </c>
      <c r="M7" s="33" t="s">
        <v>1250</v>
      </c>
      <c r="N7" s="1" t="s">
        <v>51</v>
      </c>
    </row>
    <row r="8" spans="1:14" ht="30" customHeight="1" x14ac:dyDescent="0.3">
      <c r="A8" s="5" t="s">
        <v>95</v>
      </c>
      <c r="B8" s="5" t="s">
        <v>92</v>
      </c>
      <c r="C8" s="5" t="s">
        <v>93</v>
      </c>
      <c r="D8" s="5" t="s">
        <v>67</v>
      </c>
      <c r="E8" s="11">
        <f>일위대가!F35</f>
        <v>0</v>
      </c>
      <c r="F8" s="11">
        <f>일위대가!H35</f>
        <v>2647</v>
      </c>
      <c r="G8" s="11">
        <f>일위대가!J35</f>
        <v>79</v>
      </c>
      <c r="H8" s="11">
        <f t="shared" si="0"/>
        <v>2726</v>
      </c>
      <c r="I8" s="5" t="s">
        <v>94</v>
      </c>
      <c r="J8" s="5" t="s">
        <v>51</v>
      </c>
      <c r="K8" s="5" t="s">
        <v>51</v>
      </c>
      <c r="L8" s="5" t="s">
        <v>51</v>
      </c>
      <c r="M8" s="33" t="s">
        <v>1251</v>
      </c>
      <c r="N8" s="1" t="s">
        <v>51</v>
      </c>
    </row>
    <row r="9" spans="1:14" ht="30" customHeight="1" x14ac:dyDescent="0.3">
      <c r="A9" s="5" t="s">
        <v>100</v>
      </c>
      <c r="B9" s="5" t="s">
        <v>97</v>
      </c>
      <c r="C9" s="5" t="s">
        <v>98</v>
      </c>
      <c r="D9" s="5" t="s">
        <v>67</v>
      </c>
      <c r="E9" s="11">
        <f>일위대가!F39</f>
        <v>34000</v>
      </c>
      <c r="F9" s="11">
        <f>일위대가!H39</f>
        <v>0</v>
      </c>
      <c r="G9" s="11">
        <f>일위대가!J39</f>
        <v>0</v>
      </c>
      <c r="H9" s="11">
        <f t="shared" si="0"/>
        <v>34000</v>
      </c>
      <c r="I9" s="5" t="s">
        <v>99</v>
      </c>
      <c r="J9" s="5" t="s">
        <v>51</v>
      </c>
      <c r="K9" s="5" t="s">
        <v>51</v>
      </c>
      <c r="L9" s="5" t="s">
        <v>51</v>
      </c>
      <c r="M9" s="33" t="s">
        <v>1252</v>
      </c>
      <c r="N9" s="1" t="s">
        <v>51</v>
      </c>
    </row>
    <row r="10" spans="1:14" ht="30" customHeight="1" x14ac:dyDescent="0.3">
      <c r="A10" s="5" t="s">
        <v>106</v>
      </c>
      <c r="B10" s="5" t="s">
        <v>102</v>
      </c>
      <c r="C10" s="5" t="s">
        <v>103</v>
      </c>
      <c r="D10" s="5" t="s">
        <v>104</v>
      </c>
      <c r="E10" s="11">
        <f>일위대가!F43</f>
        <v>4400</v>
      </c>
      <c r="F10" s="11">
        <f>일위대가!H43</f>
        <v>0</v>
      </c>
      <c r="G10" s="11">
        <f>일위대가!J43</f>
        <v>0</v>
      </c>
      <c r="H10" s="11">
        <f t="shared" si="0"/>
        <v>4400</v>
      </c>
      <c r="I10" s="5" t="s">
        <v>105</v>
      </c>
      <c r="J10" s="5" t="s">
        <v>51</v>
      </c>
      <c r="K10" s="5" t="s">
        <v>51</v>
      </c>
      <c r="L10" s="5" t="s">
        <v>51</v>
      </c>
      <c r="M10" s="33" t="s">
        <v>1249</v>
      </c>
      <c r="N10" s="1" t="s">
        <v>51</v>
      </c>
    </row>
    <row r="11" spans="1:14" ht="30" customHeight="1" x14ac:dyDescent="0.3">
      <c r="A11" s="5" t="s">
        <v>111</v>
      </c>
      <c r="B11" s="5" t="s">
        <v>108</v>
      </c>
      <c r="C11" s="5" t="s">
        <v>109</v>
      </c>
      <c r="D11" s="5" t="s">
        <v>67</v>
      </c>
      <c r="E11" s="11">
        <f>일위대가!F48</f>
        <v>27162</v>
      </c>
      <c r="F11" s="11">
        <f>일위대가!H48</f>
        <v>6343</v>
      </c>
      <c r="G11" s="11">
        <f>일위대가!J48</f>
        <v>0</v>
      </c>
      <c r="H11" s="11">
        <f t="shared" si="0"/>
        <v>33505</v>
      </c>
      <c r="I11" s="5" t="s">
        <v>110</v>
      </c>
      <c r="J11" s="5" t="s">
        <v>51</v>
      </c>
      <c r="K11" s="5" t="s">
        <v>51</v>
      </c>
      <c r="L11" s="5" t="s">
        <v>51</v>
      </c>
      <c r="M11" s="33" t="s">
        <v>1253</v>
      </c>
      <c r="N11" s="1" t="s">
        <v>51</v>
      </c>
    </row>
    <row r="12" spans="1:14" ht="30" customHeight="1" x14ac:dyDescent="0.3">
      <c r="A12" s="5" t="s">
        <v>116</v>
      </c>
      <c r="B12" s="5" t="s">
        <v>113</v>
      </c>
      <c r="C12" s="5" t="s">
        <v>114</v>
      </c>
      <c r="D12" s="5" t="s">
        <v>67</v>
      </c>
      <c r="E12" s="11">
        <f>일위대가!F53</f>
        <v>5722</v>
      </c>
      <c r="F12" s="11">
        <f>일위대가!H53</f>
        <v>19031</v>
      </c>
      <c r="G12" s="11">
        <f>일위대가!J53</f>
        <v>190</v>
      </c>
      <c r="H12" s="11">
        <f t="shared" si="0"/>
        <v>24943</v>
      </c>
      <c r="I12" s="5" t="s">
        <v>115</v>
      </c>
      <c r="J12" s="5" t="s">
        <v>51</v>
      </c>
      <c r="K12" s="5" t="s">
        <v>51</v>
      </c>
      <c r="L12" s="5" t="s">
        <v>51</v>
      </c>
      <c r="M12" s="33" t="s">
        <v>1247</v>
      </c>
      <c r="N12" s="1" t="s">
        <v>51</v>
      </c>
    </row>
    <row r="13" spans="1:14" ht="30" customHeight="1" x14ac:dyDescent="0.3">
      <c r="A13" s="5" t="s">
        <v>121</v>
      </c>
      <c r="B13" s="5" t="s">
        <v>118</v>
      </c>
      <c r="C13" s="5" t="s">
        <v>119</v>
      </c>
      <c r="D13" s="5" t="s">
        <v>104</v>
      </c>
      <c r="E13" s="11">
        <f>일위대가!F61</f>
        <v>3481</v>
      </c>
      <c r="F13" s="11">
        <f>일위대가!H61</f>
        <v>7034</v>
      </c>
      <c r="G13" s="11">
        <f>일위대가!J61</f>
        <v>305</v>
      </c>
      <c r="H13" s="11">
        <f t="shared" si="0"/>
        <v>10820</v>
      </c>
      <c r="I13" s="5" t="s">
        <v>120</v>
      </c>
      <c r="J13" s="5" t="s">
        <v>51</v>
      </c>
      <c r="K13" s="5" t="s">
        <v>51</v>
      </c>
      <c r="L13" s="5" t="s">
        <v>51</v>
      </c>
      <c r="M13" s="33" t="s">
        <v>1254</v>
      </c>
      <c r="N13" s="1" t="s">
        <v>51</v>
      </c>
    </row>
    <row r="14" spans="1:14" ht="30" customHeight="1" x14ac:dyDescent="0.3">
      <c r="A14" s="5" t="s">
        <v>126</v>
      </c>
      <c r="B14" s="5" t="s">
        <v>123</v>
      </c>
      <c r="C14" s="5" t="s">
        <v>124</v>
      </c>
      <c r="D14" s="5" t="s">
        <v>104</v>
      </c>
      <c r="E14" s="11">
        <f>일위대가!F69</f>
        <v>3613</v>
      </c>
      <c r="F14" s="11">
        <f>일위대가!H69</f>
        <v>12610</v>
      </c>
      <c r="G14" s="11">
        <f>일위대가!J69</f>
        <v>538</v>
      </c>
      <c r="H14" s="11">
        <f t="shared" si="0"/>
        <v>16761</v>
      </c>
      <c r="I14" s="5" t="s">
        <v>125</v>
      </c>
      <c r="J14" s="5" t="s">
        <v>51</v>
      </c>
      <c r="K14" s="5" t="s">
        <v>51</v>
      </c>
      <c r="L14" s="5" t="s">
        <v>51</v>
      </c>
      <c r="M14" s="33" t="s">
        <v>1254</v>
      </c>
      <c r="N14" s="1" t="s">
        <v>51</v>
      </c>
    </row>
    <row r="15" spans="1:14" ht="30" customHeight="1" x14ac:dyDescent="0.3">
      <c r="A15" s="5" t="s">
        <v>132</v>
      </c>
      <c r="B15" s="5" t="s">
        <v>128</v>
      </c>
      <c r="C15" s="5" t="s">
        <v>129</v>
      </c>
      <c r="D15" s="5" t="s">
        <v>130</v>
      </c>
      <c r="E15" s="11">
        <f>일위대가!F75</f>
        <v>15357</v>
      </c>
      <c r="F15" s="11">
        <f>일위대가!H75</f>
        <v>5678</v>
      </c>
      <c r="G15" s="11">
        <f>일위대가!J75</f>
        <v>0</v>
      </c>
      <c r="H15" s="11">
        <f t="shared" si="0"/>
        <v>21035</v>
      </c>
      <c r="I15" s="5" t="s">
        <v>131</v>
      </c>
      <c r="J15" s="5" t="s">
        <v>51</v>
      </c>
      <c r="K15" s="5" t="s">
        <v>51</v>
      </c>
      <c r="L15" s="5" t="s">
        <v>51</v>
      </c>
      <c r="M15" s="33" t="s">
        <v>1255</v>
      </c>
      <c r="N15" s="1" t="s">
        <v>51</v>
      </c>
    </row>
    <row r="16" spans="1:14" ht="30" customHeight="1" x14ac:dyDescent="0.3">
      <c r="A16" s="5" t="s">
        <v>137</v>
      </c>
      <c r="B16" s="5" t="s">
        <v>134</v>
      </c>
      <c r="C16" s="5" t="s">
        <v>135</v>
      </c>
      <c r="D16" s="5" t="s">
        <v>67</v>
      </c>
      <c r="E16" s="11">
        <f>일위대가!F79</f>
        <v>30000</v>
      </c>
      <c r="F16" s="11">
        <f>일위대가!H79</f>
        <v>0</v>
      </c>
      <c r="G16" s="11">
        <f>일위대가!J79</f>
        <v>0</v>
      </c>
      <c r="H16" s="11">
        <f t="shared" si="0"/>
        <v>30000</v>
      </c>
      <c r="I16" s="5" t="s">
        <v>136</v>
      </c>
      <c r="J16" s="5" t="s">
        <v>51</v>
      </c>
      <c r="K16" s="5" t="s">
        <v>51</v>
      </c>
      <c r="L16" s="5" t="s">
        <v>51</v>
      </c>
      <c r="M16" s="33" t="s">
        <v>1249</v>
      </c>
      <c r="N16" s="1" t="s">
        <v>51</v>
      </c>
    </row>
    <row r="17" spans="1:14" ht="30" customHeight="1" x14ac:dyDescent="0.3">
      <c r="A17" s="5" t="s">
        <v>162</v>
      </c>
      <c r="B17" s="5" t="s">
        <v>159</v>
      </c>
      <c r="C17" s="5" t="s">
        <v>160</v>
      </c>
      <c r="D17" s="5" t="s">
        <v>67</v>
      </c>
      <c r="E17" s="11">
        <f>일위대가!F84</f>
        <v>1071</v>
      </c>
      <c r="F17" s="11">
        <f>일위대가!H84</f>
        <v>14752</v>
      </c>
      <c r="G17" s="11">
        <f>일위대가!J84</f>
        <v>0</v>
      </c>
      <c r="H17" s="11">
        <f t="shared" si="0"/>
        <v>15823</v>
      </c>
      <c r="I17" s="5" t="s">
        <v>161</v>
      </c>
      <c r="J17" s="5" t="s">
        <v>51</v>
      </c>
      <c r="K17" s="5" t="s">
        <v>51</v>
      </c>
      <c r="L17" s="5" t="s">
        <v>51</v>
      </c>
      <c r="M17" s="33" t="s">
        <v>1256</v>
      </c>
      <c r="N17" s="1" t="s">
        <v>51</v>
      </c>
    </row>
    <row r="18" spans="1:14" ht="30" customHeight="1" x14ac:dyDescent="0.3">
      <c r="A18" s="5" t="s">
        <v>167</v>
      </c>
      <c r="B18" s="5" t="s">
        <v>164</v>
      </c>
      <c r="C18" s="5" t="s">
        <v>165</v>
      </c>
      <c r="D18" s="5" t="s">
        <v>67</v>
      </c>
      <c r="E18" s="11">
        <f>일위대가!F91</f>
        <v>1073</v>
      </c>
      <c r="F18" s="11">
        <f>일위대가!H91</f>
        <v>9307</v>
      </c>
      <c r="G18" s="11">
        <f>일위대가!J91</f>
        <v>0</v>
      </c>
      <c r="H18" s="11">
        <f t="shared" si="0"/>
        <v>10380</v>
      </c>
      <c r="I18" s="5" t="s">
        <v>166</v>
      </c>
      <c r="J18" s="5" t="s">
        <v>51</v>
      </c>
      <c r="K18" s="5" t="s">
        <v>51</v>
      </c>
      <c r="L18" s="5" t="s">
        <v>51</v>
      </c>
      <c r="M18" s="33" t="s">
        <v>1257</v>
      </c>
      <c r="N18" s="1" t="s">
        <v>51</v>
      </c>
    </row>
    <row r="19" spans="1:14" ht="30" customHeight="1" x14ac:dyDescent="0.3">
      <c r="A19" s="5" t="s">
        <v>171</v>
      </c>
      <c r="B19" s="5" t="s">
        <v>164</v>
      </c>
      <c r="C19" s="5" t="s">
        <v>169</v>
      </c>
      <c r="D19" s="5" t="s">
        <v>67</v>
      </c>
      <c r="E19" s="11">
        <f>일위대가!F98</f>
        <v>1073</v>
      </c>
      <c r="F19" s="11">
        <f>일위대가!H98</f>
        <v>9307</v>
      </c>
      <c r="G19" s="11">
        <f>일위대가!J98</f>
        <v>0</v>
      </c>
      <c r="H19" s="11">
        <f t="shared" si="0"/>
        <v>10380</v>
      </c>
      <c r="I19" s="5" t="s">
        <v>170</v>
      </c>
      <c r="J19" s="5" t="s">
        <v>51</v>
      </c>
      <c r="K19" s="5" t="s">
        <v>51</v>
      </c>
      <c r="L19" s="5" t="s">
        <v>51</v>
      </c>
      <c r="M19" s="33" t="s">
        <v>1257</v>
      </c>
      <c r="N19" s="1" t="s">
        <v>51</v>
      </c>
    </row>
    <row r="20" spans="1:14" ht="30" customHeight="1" x14ac:dyDescent="0.3">
      <c r="A20" s="5" t="s">
        <v>175</v>
      </c>
      <c r="B20" s="5" t="s">
        <v>164</v>
      </c>
      <c r="C20" s="5" t="s">
        <v>173</v>
      </c>
      <c r="D20" s="5" t="s">
        <v>67</v>
      </c>
      <c r="E20" s="11">
        <f>일위대가!F105</f>
        <v>1073</v>
      </c>
      <c r="F20" s="11">
        <f>일위대가!H105</f>
        <v>11169</v>
      </c>
      <c r="G20" s="11">
        <f>일위대가!J105</f>
        <v>0</v>
      </c>
      <c r="H20" s="11">
        <f t="shared" si="0"/>
        <v>12242</v>
      </c>
      <c r="I20" s="5" t="s">
        <v>174</v>
      </c>
      <c r="J20" s="5" t="s">
        <v>51</v>
      </c>
      <c r="K20" s="5" t="s">
        <v>51</v>
      </c>
      <c r="L20" s="5" t="s">
        <v>51</v>
      </c>
      <c r="M20" s="33" t="s">
        <v>1257</v>
      </c>
      <c r="N20" s="1" t="s">
        <v>51</v>
      </c>
    </row>
    <row r="21" spans="1:14" ht="30" customHeight="1" x14ac:dyDescent="0.3">
      <c r="A21" s="5" t="s">
        <v>179</v>
      </c>
      <c r="B21" s="5" t="s">
        <v>164</v>
      </c>
      <c r="C21" s="5" t="s">
        <v>177</v>
      </c>
      <c r="D21" s="5" t="s">
        <v>67</v>
      </c>
      <c r="E21" s="11">
        <f>일위대가!F112</f>
        <v>1073</v>
      </c>
      <c r="F21" s="11">
        <f>일위대가!H112</f>
        <v>11169</v>
      </c>
      <c r="G21" s="11">
        <f>일위대가!J112</f>
        <v>0</v>
      </c>
      <c r="H21" s="11">
        <f t="shared" si="0"/>
        <v>12242</v>
      </c>
      <c r="I21" s="5" t="s">
        <v>178</v>
      </c>
      <c r="J21" s="5" t="s">
        <v>51</v>
      </c>
      <c r="K21" s="5" t="s">
        <v>51</v>
      </c>
      <c r="L21" s="5" t="s">
        <v>51</v>
      </c>
      <c r="M21" s="33" t="s">
        <v>1257</v>
      </c>
      <c r="N21" s="1" t="s">
        <v>51</v>
      </c>
    </row>
    <row r="22" spans="1:14" ht="30" customHeight="1" x14ac:dyDescent="0.3">
      <c r="A22" s="5" t="s">
        <v>183</v>
      </c>
      <c r="B22" s="5" t="s">
        <v>164</v>
      </c>
      <c r="C22" s="5" t="s">
        <v>181</v>
      </c>
      <c r="D22" s="5" t="s">
        <v>67</v>
      </c>
      <c r="E22" s="11">
        <f>일위대가!F119</f>
        <v>2593</v>
      </c>
      <c r="F22" s="11">
        <f>일위대가!H119</f>
        <v>31270</v>
      </c>
      <c r="G22" s="11">
        <f>일위대가!J119</f>
        <v>0</v>
      </c>
      <c r="H22" s="11">
        <f t="shared" si="0"/>
        <v>33863</v>
      </c>
      <c r="I22" s="5" t="s">
        <v>182</v>
      </c>
      <c r="J22" s="5" t="s">
        <v>51</v>
      </c>
      <c r="K22" s="5" t="s">
        <v>51</v>
      </c>
      <c r="L22" s="5" t="s">
        <v>51</v>
      </c>
      <c r="M22" s="33" t="s">
        <v>1258</v>
      </c>
      <c r="N22" s="1" t="s">
        <v>51</v>
      </c>
    </row>
    <row r="23" spans="1:14" ht="30" customHeight="1" x14ac:dyDescent="0.3">
      <c r="A23" s="5" t="s">
        <v>188</v>
      </c>
      <c r="B23" s="5" t="s">
        <v>185</v>
      </c>
      <c r="C23" s="5" t="s">
        <v>186</v>
      </c>
      <c r="D23" s="5" t="s">
        <v>67</v>
      </c>
      <c r="E23" s="11">
        <f>일위대가!F126</f>
        <v>3469</v>
      </c>
      <c r="F23" s="11">
        <f>일위대가!H126</f>
        <v>21189</v>
      </c>
      <c r="G23" s="11">
        <f>일위대가!J126</f>
        <v>0</v>
      </c>
      <c r="H23" s="11">
        <f t="shared" si="0"/>
        <v>24658</v>
      </c>
      <c r="I23" s="5" t="s">
        <v>187</v>
      </c>
      <c r="J23" s="5" t="s">
        <v>51</v>
      </c>
      <c r="K23" s="5" t="s">
        <v>51</v>
      </c>
      <c r="L23" s="5" t="s">
        <v>51</v>
      </c>
      <c r="M23" s="33" t="s">
        <v>1259</v>
      </c>
      <c r="N23" s="1" t="s">
        <v>51</v>
      </c>
    </row>
    <row r="24" spans="1:14" ht="30" customHeight="1" x14ac:dyDescent="0.3">
      <c r="A24" s="5" t="s">
        <v>193</v>
      </c>
      <c r="B24" s="5" t="s">
        <v>190</v>
      </c>
      <c r="C24" s="5" t="s">
        <v>191</v>
      </c>
      <c r="D24" s="5" t="s">
        <v>67</v>
      </c>
      <c r="E24" s="11">
        <f>일위대가!F131</f>
        <v>56647</v>
      </c>
      <c r="F24" s="11">
        <f>일위대가!H131</f>
        <v>14721</v>
      </c>
      <c r="G24" s="11">
        <f>일위대가!J131</f>
        <v>0</v>
      </c>
      <c r="H24" s="11">
        <f t="shared" si="0"/>
        <v>71368</v>
      </c>
      <c r="I24" s="5" t="s">
        <v>192</v>
      </c>
      <c r="J24" s="5" t="s">
        <v>51</v>
      </c>
      <c r="K24" s="5" t="s">
        <v>51</v>
      </c>
      <c r="L24" s="5" t="s">
        <v>51</v>
      </c>
      <c r="M24" s="33" t="s">
        <v>1260</v>
      </c>
      <c r="N24" s="1" t="s">
        <v>51</v>
      </c>
    </row>
    <row r="25" spans="1:14" ht="30" customHeight="1" x14ac:dyDescent="0.3">
      <c r="A25" s="5" t="s">
        <v>364</v>
      </c>
      <c r="B25" s="5" t="s">
        <v>361</v>
      </c>
      <c r="C25" s="5" t="s">
        <v>362</v>
      </c>
      <c r="D25" s="5" t="s">
        <v>130</v>
      </c>
      <c r="E25" s="11">
        <f>일위대가!F137</f>
        <v>1556</v>
      </c>
      <c r="F25" s="11">
        <f>일위대가!H137</f>
        <v>77836</v>
      </c>
      <c r="G25" s="11">
        <f>일위대가!J137</f>
        <v>0</v>
      </c>
      <c r="H25" s="11">
        <f t="shared" si="0"/>
        <v>79392</v>
      </c>
      <c r="I25" s="5" t="s">
        <v>363</v>
      </c>
      <c r="J25" s="5" t="s">
        <v>51</v>
      </c>
      <c r="K25" s="5" t="s">
        <v>51</v>
      </c>
      <c r="L25" s="5" t="s">
        <v>51</v>
      </c>
      <c r="M25" s="33" t="s">
        <v>1261</v>
      </c>
      <c r="N25" s="1" t="s">
        <v>51</v>
      </c>
    </row>
    <row r="26" spans="1:14" ht="30" customHeight="1" x14ac:dyDescent="0.3">
      <c r="A26" s="5" t="s">
        <v>369</v>
      </c>
      <c r="B26" s="5" t="s">
        <v>366</v>
      </c>
      <c r="C26" s="5" t="s">
        <v>367</v>
      </c>
      <c r="D26" s="5" t="s">
        <v>67</v>
      </c>
      <c r="E26" s="11">
        <f>일위대가!F143</f>
        <v>0</v>
      </c>
      <c r="F26" s="11">
        <f>일위대가!H143</f>
        <v>6194</v>
      </c>
      <c r="G26" s="11">
        <f>일위대가!J143</f>
        <v>123</v>
      </c>
      <c r="H26" s="11">
        <f t="shared" si="0"/>
        <v>6317</v>
      </c>
      <c r="I26" s="5" t="s">
        <v>368</v>
      </c>
      <c r="J26" s="5" t="s">
        <v>51</v>
      </c>
      <c r="K26" s="5" t="s">
        <v>51</v>
      </c>
      <c r="L26" s="5" t="s">
        <v>51</v>
      </c>
      <c r="M26" s="33" t="s">
        <v>1262</v>
      </c>
      <c r="N26" s="1" t="s">
        <v>51</v>
      </c>
    </row>
    <row r="27" spans="1:14" ht="30" customHeight="1" x14ac:dyDescent="0.3">
      <c r="A27" s="5" t="s">
        <v>374</v>
      </c>
      <c r="B27" s="5" t="s">
        <v>371</v>
      </c>
      <c r="C27" s="5" t="s">
        <v>372</v>
      </c>
      <c r="D27" s="5" t="s">
        <v>67</v>
      </c>
      <c r="E27" s="11">
        <f>일위대가!F149</f>
        <v>0</v>
      </c>
      <c r="F27" s="11">
        <f>일위대가!H149</f>
        <v>5722</v>
      </c>
      <c r="G27" s="11">
        <f>일위대가!J149</f>
        <v>114</v>
      </c>
      <c r="H27" s="11">
        <f t="shared" si="0"/>
        <v>5836</v>
      </c>
      <c r="I27" s="5" t="s">
        <v>373</v>
      </c>
      <c r="J27" s="5" t="s">
        <v>51</v>
      </c>
      <c r="K27" s="5" t="s">
        <v>51</v>
      </c>
      <c r="L27" s="5" t="s">
        <v>51</v>
      </c>
      <c r="M27" s="33" t="s">
        <v>684</v>
      </c>
      <c r="N27" s="1" t="s">
        <v>51</v>
      </c>
    </row>
    <row r="28" spans="1:14" ht="30" customHeight="1" x14ac:dyDescent="0.3">
      <c r="A28" s="5" t="s">
        <v>378</v>
      </c>
      <c r="B28" s="5" t="s">
        <v>376</v>
      </c>
      <c r="C28" s="5" t="s">
        <v>372</v>
      </c>
      <c r="D28" s="5" t="s">
        <v>104</v>
      </c>
      <c r="E28" s="11">
        <f>일위대가!F154</f>
        <v>0</v>
      </c>
      <c r="F28" s="11">
        <f>일위대가!H154</f>
        <v>2362</v>
      </c>
      <c r="G28" s="11">
        <f>일위대가!J154</f>
        <v>47</v>
      </c>
      <c r="H28" s="11">
        <f t="shared" si="0"/>
        <v>2409</v>
      </c>
      <c r="I28" s="5" t="s">
        <v>377</v>
      </c>
      <c r="J28" s="5" t="s">
        <v>51</v>
      </c>
      <c r="K28" s="5" t="s">
        <v>51</v>
      </c>
      <c r="L28" s="5" t="s">
        <v>51</v>
      </c>
      <c r="M28" s="33" t="s">
        <v>1247</v>
      </c>
      <c r="N28" s="1" t="s">
        <v>51</v>
      </c>
    </row>
    <row r="29" spans="1:14" ht="30" customHeight="1" x14ac:dyDescent="0.3">
      <c r="A29" s="5" t="s">
        <v>382</v>
      </c>
      <c r="B29" s="5" t="s">
        <v>380</v>
      </c>
      <c r="C29" s="5" t="s">
        <v>51</v>
      </c>
      <c r="D29" s="5" t="s">
        <v>67</v>
      </c>
      <c r="E29" s="11">
        <f>일위대가!F159</f>
        <v>0</v>
      </c>
      <c r="F29" s="11">
        <f>일위대가!H159</f>
        <v>2064</v>
      </c>
      <c r="G29" s="11">
        <f>일위대가!J159</f>
        <v>0</v>
      </c>
      <c r="H29" s="11">
        <f t="shared" si="0"/>
        <v>2064</v>
      </c>
      <c r="I29" s="5" t="s">
        <v>381</v>
      </c>
      <c r="J29" s="5" t="s">
        <v>51</v>
      </c>
      <c r="K29" s="5" t="s">
        <v>51</v>
      </c>
      <c r="L29" s="5" t="s">
        <v>51</v>
      </c>
      <c r="M29" s="33" t="s">
        <v>692</v>
      </c>
      <c r="N29" s="1" t="s">
        <v>51</v>
      </c>
    </row>
    <row r="30" spans="1:14" ht="30" customHeight="1" x14ac:dyDescent="0.3">
      <c r="A30" s="5" t="s">
        <v>387</v>
      </c>
      <c r="B30" s="5" t="s">
        <v>384</v>
      </c>
      <c r="C30" s="5" t="s">
        <v>385</v>
      </c>
      <c r="D30" s="5" t="s">
        <v>67</v>
      </c>
      <c r="E30" s="11">
        <f>일위대가!F164</f>
        <v>0</v>
      </c>
      <c r="F30" s="11">
        <f>일위대가!H164</f>
        <v>2064</v>
      </c>
      <c r="G30" s="11">
        <f>일위대가!J164</f>
        <v>0</v>
      </c>
      <c r="H30" s="11">
        <f t="shared" si="0"/>
        <v>2064</v>
      </c>
      <c r="I30" s="5" t="s">
        <v>386</v>
      </c>
      <c r="J30" s="5" t="s">
        <v>51</v>
      </c>
      <c r="K30" s="5" t="s">
        <v>51</v>
      </c>
      <c r="L30" s="5" t="s">
        <v>51</v>
      </c>
      <c r="M30" s="33" t="s">
        <v>692</v>
      </c>
      <c r="N30" s="1" t="s">
        <v>51</v>
      </c>
    </row>
    <row r="31" spans="1:14" ht="30" customHeight="1" x14ac:dyDescent="0.3">
      <c r="A31" s="5" t="s">
        <v>399</v>
      </c>
      <c r="B31" s="5" t="s">
        <v>395</v>
      </c>
      <c r="C31" s="5" t="s">
        <v>396</v>
      </c>
      <c r="D31" s="5" t="s">
        <v>397</v>
      </c>
      <c r="E31" s="11">
        <f>일위대가!F169</f>
        <v>0</v>
      </c>
      <c r="F31" s="11">
        <f>일위대가!H169</f>
        <v>0</v>
      </c>
      <c r="G31" s="11">
        <f>일위대가!J169</f>
        <v>40</v>
      </c>
      <c r="H31" s="11">
        <f t="shared" si="0"/>
        <v>40</v>
      </c>
      <c r="I31" s="5" t="s">
        <v>398</v>
      </c>
      <c r="J31" s="5" t="s">
        <v>51</v>
      </c>
      <c r="K31" s="5" t="s">
        <v>51</v>
      </c>
      <c r="L31" s="5" t="s">
        <v>51</v>
      </c>
      <c r="M31" s="33" t="s">
        <v>1263</v>
      </c>
      <c r="N31" s="1" t="s">
        <v>51</v>
      </c>
    </row>
    <row r="32" spans="1:14" ht="30" customHeight="1" x14ac:dyDescent="0.3">
      <c r="A32" s="5" t="s">
        <v>474</v>
      </c>
      <c r="B32" s="5" t="s">
        <v>57</v>
      </c>
      <c r="C32" s="5" t="s">
        <v>472</v>
      </c>
      <c r="D32" s="5" t="s">
        <v>59</v>
      </c>
      <c r="E32" s="11">
        <f>일위대가!F174</f>
        <v>0</v>
      </c>
      <c r="F32" s="11">
        <f>일위대가!H174</f>
        <v>93090</v>
      </c>
      <c r="G32" s="11">
        <f>일위대가!J174</f>
        <v>0</v>
      </c>
      <c r="H32" s="11">
        <f t="shared" si="0"/>
        <v>93090</v>
      </c>
      <c r="I32" s="5" t="s">
        <v>473</v>
      </c>
      <c r="J32" s="5" t="s">
        <v>51</v>
      </c>
      <c r="K32" s="5" t="s">
        <v>51</v>
      </c>
      <c r="L32" s="5" t="s">
        <v>51</v>
      </c>
      <c r="M32" s="33" t="s">
        <v>1264</v>
      </c>
      <c r="N32" s="1" t="s">
        <v>51</v>
      </c>
    </row>
    <row r="33" spans="1:14" ht="30" customHeight="1" x14ac:dyDescent="0.3">
      <c r="A33" s="5" t="s">
        <v>498</v>
      </c>
      <c r="B33" s="5" t="s">
        <v>495</v>
      </c>
      <c r="C33" s="5" t="s">
        <v>496</v>
      </c>
      <c r="D33" s="5" t="s">
        <v>67</v>
      </c>
      <c r="E33" s="11">
        <f>일위대가!F181</f>
        <v>0</v>
      </c>
      <c r="F33" s="11">
        <f>일위대가!H181</f>
        <v>34675</v>
      </c>
      <c r="G33" s="11">
        <f>일위대가!J181</f>
        <v>832</v>
      </c>
      <c r="H33" s="11">
        <f t="shared" si="0"/>
        <v>35507</v>
      </c>
      <c r="I33" s="5" t="s">
        <v>497</v>
      </c>
      <c r="J33" s="5" t="s">
        <v>51</v>
      </c>
      <c r="K33" s="5" t="s">
        <v>51</v>
      </c>
      <c r="L33" s="5" t="s">
        <v>51</v>
      </c>
      <c r="M33" s="33" t="s">
        <v>712</v>
      </c>
      <c r="N33" s="1" t="s">
        <v>51</v>
      </c>
    </row>
    <row r="34" spans="1:14" ht="30" customHeight="1" x14ac:dyDescent="0.3">
      <c r="A34" s="5" t="s">
        <v>503</v>
      </c>
      <c r="B34" s="5" t="s">
        <v>500</v>
      </c>
      <c r="C34" s="5" t="s">
        <v>501</v>
      </c>
      <c r="D34" s="5" t="s">
        <v>67</v>
      </c>
      <c r="E34" s="11">
        <f>일위대가!F185</f>
        <v>0</v>
      </c>
      <c r="F34" s="11">
        <f>일위대가!H185</f>
        <v>3782</v>
      </c>
      <c r="G34" s="11">
        <f>일위대가!J185</f>
        <v>0</v>
      </c>
      <c r="H34" s="11">
        <f t="shared" si="0"/>
        <v>3782</v>
      </c>
      <c r="I34" s="5" t="s">
        <v>502</v>
      </c>
      <c r="J34" s="5" t="s">
        <v>51</v>
      </c>
      <c r="K34" s="5" t="s">
        <v>51</v>
      </c>
      <c r="L34" s="5" t="s">
        <v>51</v>
      </c>
      <c r="M34" s="33" t="s">
        <v>723</v>
      </c>
      <c r="N34" s="1" t="s">
        <v>51</v>
      </c>
    </row>
    <row r="35" spans="1:14" ht="30" customHeight="1" x14ac:dyDescent="0.3">
      <c r="A35" s="5" t="s">
        <v>529</v>
      </c>
      <c r="B35" s="5" t="s">
        <v>526</v>
      </c>
      <c r="C35" s="5" t="s">
        <v>527</v>
      </c>
      <c r="D35" s="5" t="s">
        <v>67</v>
      </c>
      <c r="E35" s="11">
        <f>일위대가!F191</f>
        <v>1017</v>
      </c>
      <c r="F35" s="11">
        <f>일위대가!H191</f>
        <v>6343</v>
      </c>
      <c r="G35" s="11">
        <f>일위대가!J191</f>
        <v>0</v>
      </c>
      <c r="H35" s="11">
        <f t="shared" si="0"/>
        <v>7360</v>
      </c>
      <c r="I35" s="5" t="s">
        <v>528</v>
      </c>
      <c r="J35" s="5" t="s">
        <v>51</v>
      </c>
      <c r="K35" s="5" t="s">
        <v>51</v>
      </c>
      <c r="L35" s="5" t="s">
        <v>51</v>
      </c>
      <c r="M35" s="33" t="s">
        <v>1253</v>
      </c>
      <c r="N35" s="1" t="s">
        <v>51</v>
      </c>
    </row>
    <row r="36" spans="1:14" ht="30" customHeight="1" x14ac:dyDescent="0.3">
      <c r="A36" s="5" t="s">
        <v>537</v>
      </c>
      <c r="B36" s="5" t="s">
        <v>113</v>
      </c>
      <c r="C36" s="5" t="s">
        <v>535</v>
      </c>
      <c r="D36" s="5" t="s">
        <v>67</v>
      </c>
      <c r="E36" s="11">
        <f>일위대가!F197</f>
        <v>0</v>
      </c>
      <c r="F36" s="11">
        <f>일위대가!H197</f>
        <v>19031</v>
      </c>
      <c r="G36" s="11">
        <f>일위대가!J197</f>
        <v>190</v>
      </c>
      <c r="H36" s="11">
        <f t="shared" ref="H36:H57" si="1">E36+F36+G36</f>
        <v>19221</v>
      </c>
      <c r="I36" s="5" t="s">
        <v>536</v>
      </c>
      <c r="J36" s="5" t="s">
        <v>51</v>
      </c>
      <c r="K36" s="5" t="s">
        <v>51</v>
      </c>
      <c r="L36" s="5" t="s">
        <v>51</v>
      </c>
      <c r="M36" s="33" t="s">
        <v>735</v>
      </c>
      <c r="N36" s="1" t="s">
        <v>51</v>
      </c>
    </row>
    <row r="37" spans="1:14" ht="30" customHeight="1" x14ac:dyDescent="0.3">
      <c r="A37" s="5" t="s">
        <v>546</v>
      </c>
      <c r="B37" s="5" t="s">
        <v>543</v>
      </c>
      <c r="C37" s="5" t="s">
        <v>544</v>
      </c>
      <c r="D37" s="5" t="s">
        <v>391</v>
      </c>
      <c r="E37" s="11">
        <f>일위대가!F206</f>
        <v>87</v>
      </c>
      <c r="F37" s="11">
        <f>일위대가!H206</f>
        <v>2905</v>
      </c>
      <c r="G37" s="11">
        <f>일위대가!J206</f>
        <v>145</v>
      </c>
      <c r="H37" s="11">
        <f t="shared" si="1"/>
        <v>3137</v>
      </c>
      <c r="I37" s="5" t="s">
        <v>545</v>
      </c>
      <c r="J37" s="5" t="s">
        <v>51</v>
      </c>
      <c r="K37" s="5" t="s">
        <v>51</v>
      </c>
      <c r="L37" s="5" t="s">
        <v>51</v>
      </c>
      <c r="M37" s="33" t="s">
        <v>741</v>
      </c>
      <c r="N37" s="1" t="s">
        <v>51</v>
      </c>
    </row>
    <row r="38" spans="1:14" ht="30" customHeight="1" x14ac:dyDescent="0.3">
      <c r="A38" s="5" t="s">
        <v>556</v>
      </c>
      <c r="B38" s="5" t="s">
        <v>553</v>
      </c>
      <c r="C38" s="5" t="s">
        <v>554</v>
      </c>
      <c r="D38" s="5" t="s">
        <v>67</v>
      </c>
      <c r="E38" s="11">
        <f>일위대가!F212</f>
        <v>0</v>
      </c>
      <c r="F38" s="11">
        <f>일위대가!H212</f>
        <v>17029</v>
      </c>
      <c r="G38" s="11">
        <f>일위대가!J212</f>
        <v>340</v>
      </c>
      <c r="H38" s="11">
        <f t="shared" si="1"/>
        <v>17369</v>
      </c>
      <c r="I38" s="5" t="s">
        <v>555</v>
      </c>
      <c r="J38" s="5" t="s">
        <v>51</v>
      </c>
      <c r="K38" s="5" t="s">
        <v>51</v>
      </c>
      <c r="L38" s="5" t="s">
        <v>51</v>
      </c>
      <c r="M38" s="33" t="s">
        <v>757</v>
      </c>
      <c r="N38" s="1" t="s">
        <v>51</v>
      </c>
    </row>
    <row r="39" spans="1:14" ht="30" customHeight="1" x14ac:dyDescent="0.3">
      <c r="A39" s="5" t="s">
        <v>561</v>
      </c>
      <c r="B39" s="5" t="s">
        <v>543</v>
      </c>
      <c r="C39" s="5" t="s">
        <v>559</v>
      </c>
      <c r="D39" s="5" t="s">
        <v>391</v>
      </c>
      <c r="E39" s="11">
        <f>일위대가!F221</f>
        <v>151</v>
      </c>
      <c r="F39" s="11">
        <f>일위대가!H221</f>
        <v>5040</v>
      </c>
      <c r="G39" s="11">
        <f>일위대가!J221</f>
        <v>252</v>
      </c>
      <c r="H39" s="11">
        <f t="shared" si="1"/>
        <v>5443</v>
      </c>
      <c r="I39" s="5" t="s">
        <v>560</v>
      </c>
      <c r="J39" s="5" t="s">
        <v>51</v>
      </c>
      <c r="K39" s="5" t="s">
        <v>51</v>
      </c>
      <c r="L39" s="5" t="s">
        <v>51</v>
      </c>
      <c r="M39" s="33" t="s">
        <v>1265</v>
      </c>
      <c r="N39" s="1" t="s">
        <v>51</v>
      </c>
    </row>
    <row r="40" spans="1:14" ht="30" customHeight="1" x14ac:dyDescent="0.3">
      <c r="A40" s="5" t="s">
        <v>578</v>
      </c>
      <c r="B40" s="5" t="s">
        <v>575</v>
      </c>
      <c r="C40" s="5" t="s">
        <v>576</v>
      </c>
      <c r="D40" s="5" t="s">
        <v>104</v>
      </c>
      <c r="E40" s="11">
        <f>일위대가!F226</f>
        <v>570</v>
      </c>
      <c r="F40" s="11">
        <f>일위대가!H226</f>
        <v>4994</v>
      </c>
      <c r="G40" s="11">
        <f>일위대가!J226</f>
        <v>0</v>
      </c>
      <c r="H40" s="11">
        <f t="shared" si="1"/>
        <v>5564</v>
      </c>
      <c r="I40" s="5" t="s">
        <v>577</v>
      </c>
      <c r="J40" s="5" t="s">
        <v>51</v>
      </c>
      <c r="K40" s="5" t="s">
        <v>51</v>
      </c>
      <c r="L40" s="5" t="s">
        <v>51</v>
      </c>
      <c r="M40" s="33" t="s">
        <v>771</v>
      </c>
      <c r="N40" s="1" t="s">
        <v>51</v>
      </c>
    </row>
    <row r="41" spans="1:14" ht="30" customHeight="1" x14ac:dyDescent="0.3">
      <c r="A41" s="5" t="s">
        <v>780</v>
      </c>
      <c r="B41" s="5" t="s">
        <v>777</v>
      </c>
      <c r="C41" s="5" t="s">
        <v>778</v>
      </c>
      <c r="D41" s="5" t="s">
        <v>104</v>
      </c>
      <c r="E41" s="11">
        <f>일위대가!F230</f>
        <v>0</v>
      </c>
      <c r="F41" s="11">
        <f>일위대가!H230</f>
        <v>4994</v>
      </c>
      <c r="G41" s="11">
        <f>일위대가!J230</f>
        <v>0</v>
      </c>
      <c r="H41" s="11">
        <f t="shared" si="1"/>
        <v>4994</v>
      </c>
      <c r="I41" s="5" t="s">
        <v>779</v>
      </c>
      <c r="J41" s="5" t="s">
        <v>51</v>
      </c>
      <c r="K41" s="5" t="s">
        <v>51</v>
      </c>
      <c r="L41" s="5" t="s">
        <v>51</v>
      </c>
      <c r="M41" s="33" t="s">
        <v>771</v>
      </c>
      <c r="N41" s="1" t="s">
        <v>51</v>
      </c>
    </row>
    <row r="42" spans="1:14" ht="30" customHeight="1" x14ac:dyDescent="0.3">
      <c r="A42" s="5" t="s">
        <v>588</v>
      </c>
      <c r="B42" s="5" t="s">
        <v>585</v>
      </c>
      <c r="C42" s="5" t="s">
        <v>586</v>
      </c>
      <c r="D42" s="5" t="s">
        <v>67</v>
      </c>
      <c r="E42" s="11">
        <f>일위대가!F234</f>
        <v>826</v>
      </c>
      <c r="F42" s="11">
        <f>일위대가!H234</f>
        <v>0</v>
      </c>
      <c r="G42" s="11">
        <f>일위대가!J234</f>
        <v>0</v>
      </c>
      <c r="H42" s="11">
        <f t="shared" si="1"/>
        <v>826</v>
      </c>
      <c r="I42" s="5" t="s">
        <v>587</v>
      </c>
      <c r="J42" s="5" t="s">
        <v>51</v>
      </c>
      <c r="K42" s="5" t="s">
        <v>51</v>
      </c>
      <c r="L42" s="5" t="s">
        <v>51</v>
      </c>
      <c r="M42" s="33" t="s">
        <v>1263</v>
      </c>
      <c r="N42" s="1" t="s">
        <v>51</v>
      </c>
    </row>
    <row r="43" spans="1:14" ht="30" customHeight="1" x14ac:dyDescent="0.3">
      <c r="A43" s="5" t="s">
        <v>592</v>
      </c>
      <c r="B43" s="5" t="s">
        <v>159</v>
      </c>
      <c r="C43" s="5" t="s">
        <v>590</v>
      </c>
      <c r="D43" s="5" t="s">
        <v>67</v>
      </c>
      <c r="E43" s="11">
        <f>일위대가!F243</f>
        <v>245</v>
      </c>
      <c r="F43" s="11">
        <f>일위대가!H243</f>
        <v>14752</v>
      </c>
      <c r="G43" s="11">
        <f>일위대가!J243</f>
        <v>0</v>
      </c>
      <c r="H43" s="11">
        <f t="shared" si="1"/>
        <v>14997</v>
      </c>
      <c r="I43" s="5" t="s">
        <v>591</v>
      </c>
      <c r="J43" s="5" t="s">
        <v>51</v>
      </c>
      <c r="K43" s="5" t="s">
        <v>51</v>
      </c>
      <c r="L43" s="5" t="s">
        <v>51</v>
      </c>
      <c r="M43" s="33" t="s">
        <v>1256</v>
      </c>
      <c r="N43" s="1" t="s">
        <v>51</v>
      </c>
    </row>
    <row r="44" spans="1:14" ht="30" customHeight="1" x14ac:dyDescent="0.3">
      <c r="A44" s="5" t="s">
        <v>597</v>
      </c>
      <c r="B44" s="5" t="s">
        <v>594</v>
      </c>
      <c r="C44" s="5" t="s">
        <v>595</v>
      </c>
      <c r="D44" s="5" t="s">
        <v>67</v>
      </c>
      <c r="E44" s="11">
        <f>일위대가!F247</f>
        <v>36</v>
      </c>
      <c r="F44" s="11">
        <f>일위대가!H247</f>
        <v>0</v>
      </c>
      <c r="G44" s="11">
        <f>일위대가!J247</f>
        <v>0</v>
      </c>
      <c r="H44" s="11">
        <f t="shared" si="1"/>
        <v>36</v>
      </c>
      <c r="I44" s="5" t="s">
        <v>596</v>
      </c>
      <c r="J44" s="5" t="s">
        <v>51</v>
      </c>
      <c r="K44" s="5" t="s">
        <v>51</v>
      </c>
      <c r="L44" s="5" t="s">
        <v>51</v>
      </c>
      <c r="M44" s="33" t="s">
        <v>1263</v>
      </c>
      <c r="N44" s="1" t="s">
        <v>51</v>
      </c>
    </row>
    <row r="45" spans="1:14" ht="30" customHeight="1" x14ac:dyDescent="0.3">
      <c r="A45" s="5" t="s">
        <v>602</v>
      </c>
      <c r="B45" s="5" t="s">
        <v>599</v>
      </c>
      <c r="C45" s="5" t="s">
        <v>600</v>
      </c>
      <c r="D45" s="5" t="s">
        <v>67</v>
      </c>
      <c r="E45" s="11">
        <f>일위대가!F253</f>
        <v>79</v>
      </c>
      <c r="F45" s="11">
        <f>일위대가!H253</f>
        <v>2661</v>
      </c>
      <c r="G45" s="11">
        <f>일위대가!J253</f>
        <v>0</v>
      </c>
      <c r="H45" s="11">
        <f t="shared" si="1"/>
        <v>2740</v>
      </c>
      <c r="I45" s="5" t="s">
        <v>601</v>
      </c>
      <c r="J45" s="5" t="s">
        <v>51</v>
      </c>
      <c r="K45" s="5" t="s">
        <v>51</v>
      </c>
      <c r="L45" s="5" t="s">
        <v>51</v>
      </c>
      <c r="M45" s="33" t="s">
        <v>1266</v>
      </c>
      <c r="N45" s="1" t="s">
        <v>51</v>
      </c>
    </row>
    <row r="46" spans="1:14" ht="30" customHeight="1" x14ac:dyDescent="0.3">
      <c r="A46" s="5" t="s">
        <v>607</v>
      </c>
      <c r="B46" s="5" t="s">
        <v>604</v>
      </c>
      <c r="C46" s="5" t="s">
        <v>605</v>
      </c>
      <c r="D46" s="5" t="s">
        <v>67</v>
      </c>
      <c r="E46" s="11">
        <f>일위대가!F257</f>
        <v>826</v>
      </c>
      <c r="F46" s="11">
        <f>일위대가!H257</f>
        <v>0</v>
      </c>
      <c r="G46" s="11">
        <f>일위대가!J257</f>
        <v>0</v>
      </c>
      <c r="H46" s="11">
        <f t="shared" si="1"/>
        <v>826</v>
      </c>
      <c r="I46" s="5" t="s">
        <v>606</v>
      </c>
      <c r="J46" s="5" t="s">
        <v>51</v>
      </c>
      <c r="K46" s="5" t="s">
        <v>51</v>
      </c>
      <c r="L46" s="5" t="s">
        <v>51</v>
      </c>
      <c r="M46" s="33" t="s">
        <v>1263</v>
      </c>
      <c r="N46" s="1" t="s">
        <v>51</v>
      </c>
    </row>
    <row r="47" spans="1:14" ht="30" customHeight="1" x14ac:dyDescent="0.3">
      <c r="A47" s="5" t="s">
        <v>612</v>
      </c>
      <c r="B47" s="5" t="s">
        <v>609</v>
      </c>
      <c r="C47" s="5" t="s">
        <v>610</v>
      </c>
      <c r="D47" s="5" t="s">
        <v>67</v>
      </c>
      <c r="E47" s="11">
        <f>일위대가!F265</f>
        <v>132</v>
      </c>
      <c r="F47" s="11">
        <f>일위대가!H265</f>
        <v>6646</v>
      </c>
      <c r="G47" s="11">
        <f>일위대가!J265</f>
        <v>0</v>
      </c>
      <c r="H47" s="11">
        <f t="shared" si="1"/>
        <v>6778</v>
      </c>
      <c r="I47" s="5" t="s">
        <v>611</v>
      </c>
      <c r="J47" s="5" t="s">
        <v>51</v>
      </c>
      <c r="K47" s="5" t="s">
        <v>51</v>
      </c>
      <c r="L47" s="5" t="s">
        <v>51</v>
      </c>
      <c r="M47" s="33" t="s">
        <v>1267</v>
      </c>
      <c r="N47" s="1" t="s">
        <v>51</v>
      </c>
    </row>
    <row r="48" spans="1:14" ht="30" customHeight="1" x14ac:dyDescent="0.3">
      <c r="A48" s="5" t="s">
        <v>621</v>
      </c>
      <c r="B48" s="5" t="s">
        <v>599</v>
      </c>
      <c r="C48" s="5" t="s">
        <v>619</v>
      </c>
      <c r="D48" s="5" t="s">
        <v>67</v>
      </c>
      <c r="E48" s="11">
        <f>일위대가!F272</f>
        <v>79</v>
      </c>
      <c r="F48" s="11">
        <f>일위대가!H272</f>
        <v>3193</v>
      </c>
      <c r="G48" s="11">
        <f>일위대가!J272</f>
        <v>0</v>
      </c>
      <c r="H48" s="11">
        <f t="shared" si="1"/>
        <v>3272</v>
      </c>
      <c r="I48" s="5" t="s">
        <v>620</v>
      </c>
      <c r="J48" s="5" t="s">
        <v>51</v>
      </c>
      <c r="K48" s="5" t="s">
        <v>51</v>
      </c>
      <c r="L48" s="5" t="s">
        <v>51</v>
      </c>
      <c r="M48" s="33" t="s">
        <v>807</v>
      </c>
      <c r="N48" s="1" t="s">
        <v>51</v>
      </c>
    </row>
    <row r="49" spans="1:14" ht="30" customHeight="1" x14ac:dyDescent="0.3">
      <c r="A49" s="5" t="s">
        <v>625</v>
      </c>
      <c r="B49" s="5" t="s">
        <v>609</v>
      </c>
      <c r="C49" s="5" t="s">
        <v>590</v>
      </c>
      <c r="D49" s="5" t="s">
        <v>67</v>
      </c>
      <c r="E49" s="11">
        <f>일위대가!F281</f>
        <v>132</v>
      </c>
      <c r="F49" s="11">
        <f>일위대가!H281</f>
        <v>7976</v>
      </c>
      <c r="G49" s="11">
        <f>일위대가!J281</f>
        <v>0</v>
      </c>
      <c r="H49" s="11">
        <f t="shared" si="1"/>
        <v>8108</v>
      </c>
      <c r="I49" s="5" t="s">
        <v>624</v>
      </c>
      <c r="J49" s="5" t="s">
        <v>51</v>
      </c>
      <c r="K49" s="5" t="s">
        <v>51</v>
      </c>
      <c r="L49" s="5" t="s">
        <v>51</v>
      </c>
      <c r="M49" s="33" t="s">
        <v>814</v>
      </c>
      <c r="N49" s="1" t="s">
        <v>51</v>
      </c>
    </row>
    <row r="50" spans="1:14" ht="30" customHeight="1" x14ac:dyDescent="0.3">
      <c r="A50" s="5" t="s">
        <v>634</v>
      </c>
      <c r="B50" s="5" t="s">
        <v>631</v>
      </c>
      <c r="C50" s="5" t="s">
        <v>632</v>
      </c>
      <c r="D50" s="5" t="s">
        <v>67</v>
      </c>
      <c r="E50" s="11">
        <f>일위대가!F286</f>
        <v>859</v>
      </c>
      <c r="F50" s="11">
        <f>일위대가!H286</f>
        <v>0</v>
      </c>
      <c r="G50" s="11">
        <f>일위대가!J286</f>
        <v>0</v>
      </c>
      <c r="H50" s="11">
        <f t="shared" si="1"/>
        <v>859</v>
      </c>
      <c r="I50" s="5" t="s">
        <v>633</v>
      </c>
      <c r="J50" s="5" t="s">
        <v>51</v>
      </c>
      <c r="K50" s="5" t="s">
        <v>51</v>
      </c>
      <c r="L50" s="5" t="s">
        <v>51</v>
      </c>
      <c r="M50" s="33" t="s">
        <v>1263</v>
      </c>
      <c r="N50" s="1" t="s">
        <v>51</v>
      </c>
    </row>
    <row r="51" spans="1:14" ht="30" customHeight="1" x14ac:dyDescent="0.3">
      <c r="A51" s="5" t="s">
        <v>639</v>
      </c>
      <c r="B51" s="5" t="s">
        <v>636</v>
      </c>
      <c r="C51" s="5" t="s">
        <v>637</v>
      </c>
      <c r="D51" s="5" t="s">
        <v>67</v>
      </c>
      <c r="E51" s="11">
        <f>일위대가!F293</f>
        <v>776</v>
      </c>
      <c r="F51" s="11">
        <f>일위대가!H293</f>
        <v>23294</v>
      </c>
      <c r="G51" s="11">
        <f>일위대가!J293</f>
        <v>0</v>
      </c>
      <c r="H51" s="11">
        <f t="shared" si="1"/>
        <v>24070</v>
      </c>
      <c r="I51" s="5" t="s">
        <v>638</v>
      </c>
      <c r="J51" s="5" t="s">
        <v>51</v>
      </c>
      <c r="K51" s="5" t="s">
        <v>51</v>
      </c>
      <c r="L51" s="5" t="s">
        <v>51</v>
      </c>
      <c r="M51" s="33" t="s">
        <v>834</v>
      </c>
      <c r="N51" s="1" t="s">
        <v>51</v>
      </c>
    </row>
    <row r="52" spans="1:14" ht="30" customHeight="1" x14ac:dyDescent="0.3">
      <c r="A52" s="5" t="s">
        <v>645</v>
      </c>
      <c r="B52" s="5" t="s">
        <v>643</v>
      </c>
      <c r="C52" s="5" t="s">
        <v>51</v>
      </c>
      <c r="D52" s="5" t="s">
        <v>67</v>
      </c>
      <c r="E52" s="11">
        <f>일위대가!F297</f>
        <v>156</v>
      </c>
      <c r="F52" s="11">
        <f>일위대가!H297</f>
        <v>0</v>
      </c>
      <c r="G52" s="11">
        <f>일위대가!J297</f>
        <v>0</v>
      </c>
      <c r="H52" s="11">
        <f t="shared" si="1"/>
        <v>156</v>
      </c>
      <c r="I52" s="5" t="s">
        <v>644</v>
      </c>
      <c r="J52" s="5" t="s">
        <v>51</v>
      </c>
      <c r="K52" s="5" t="s">
        <v>51</v>
      </c>
      <c r="L52" s="5" t="s">
        <v>51</v>
      </c>
      <c r="M52" s="33" t="s">
        <v>1263</v>
      </c>
      <c r="N52" s="1" t="s">
        <v>51</v>
      </c>
    </row>
    <row r="53" spans="1:14" ht="30" customHeight="1" x14ac:dyDescent="0.3">
      <c r="A53" s="5" t="s">
        <v>650</v>
      </c>
      <c r="B53" s="5" t="s">
        <v>647</v>
      </c>
      <c r="C53" s="5" t="s">
        <v>648</v>
      </c>
      <c r="D53" s="5" t="s">
        <v>67</v>
      </c>
      <c r="E53" s="11">
        <f>일위대가!F303</f>
        <v>79</v>
      </c>
      <c r="F53" s="11">
        <f>일위대가!H303</f>
        <v>2661</v>
      </c>
      <c r="G53" s="11">
        <f>일위대가!J303</f>
        <v>0</v>
      </c>
      <c r="H53" s="11">
        <f t="shared" si="1"/>
        <v>2740</v>
      </c>
      <c r="I53" s="5" t="s">
        <v>649</v>
      </c>
      <c r="J53" s="5" t="s">
        <v>51</v>
      </c>
      <c r="K53" s="5" t="s">
        <v>51</v>
      </c>
      <c r="L53" s="5" t="s">
        <v>51</v>
      </c>
      <c r="M53" s="33" t="s">
        <v>807</v>
      </c>
      <c r="N53" s="1" t="s">
        <v>51</v>
      </c>
    </row>
    <row r="54" spans="1:14" ht="30" customHeight="1" x14ac:dyDescent="0.3">
      <c r="A54" s="5" t="s">
        <v>655</v>
      </c>
      <c r="B54" s="5" t="s">
        <v>652</v>
      </c>
      <c r="C54" s="5" t="s">
        <v>653</v>
      </c>
      <c r="D54" s="5" t="s">
        <v>67</v>
      </c>
      <c r="E54" s="11">
        <f>일위대가!F310</f>
        <v>2864</v>
      </c>
      <c r="F54" s="11">
        <f>일위대가!H310</f>
        <v>0</v>
      </c>
      <c r="G54" s="11">
        <f>일위대가!J310</f>
        <v>0</v>
      </c>
      <c r="H54" s="11">
        <f t="shared" si="1"/>
        <v>2864</v>
      </c>
      <c r="I54" s="5" t="s">
        <v>654</v>
      </c>
      <c r="J54" s="5" t="s">
        <v>51</v>
      </c>
      <c r="K54" s="5" t="s">
        <v>51</v>
      </c>
      <c r="L54" s="5" t="s">
        <v>51</v>
      </c>
      <c r="M54" s="33" t="s">
        <v>1263</v>
      </c>
      <c r="N54" s="1" t="s">
        <v>51</v>
      </c>
    </row>
    <row r="55" spans="1:14" ht="30" customHeight="1" x14ac:dyDescent="0.3">
      <c r="A55" s="5" t="s">
        <v>660</v>
      </c>
      <c r="B55" s="5" t="s">
        <v>657</v>
      </c>
      <c r="C55" s="5" t="s">
        <v>658</v>
      </c>
      <c r="D55" s="5" t="s">
        <v>67</v>
      </c>
      <c r="E55" s="11">
        <f>일위대가!F316</f>
        <v>370</v>
      </c>
      <c r="F55" s="11">
        <f>일위대가!H316</f>
        <v>18528</v>
      </c>
      <c r="G55" s="11">
        <f>일위대가!J316</f>
        <v>0</v>
      </c>
      <c r="H55" s="11">
        <f t="shared" si="1"/>
        <v>18898</v>
      </c>
      <c r="I55" s="5" t="s">
        <v>659</v>
      </c>
      <c r="J55" s="5" t="s">
        <v>51</v>
      </c>
      <c r="K55" s="5" t="s">
        <v>51</v>
      </c>
      <c r="L55" s="5" t="s">
        <v>51</v>
      </c>
      <c r="M55" s="33" t="s">
        <v>866</v>
      </c>
      <c r="N55" s="1" t="s">
        <v>51</v>
      </c>
    </row>
    <row r="56" spans="1:14" ht="30" customHeight="1" x14ac:dyDescent="0.3">
      <c r="A56" s="5" t="s">
        <v>665</v>
      </c>
      <c r="B56" s="5" t="s">
        <v>662</v>
      </c>
      <c r="C56" s="5" t="s">
        <v>663</v>
      </c>
      <c r="D56" s="5" t="s">
        <v>67</v>
      </c>
      <c r="E56" s="11">
        <f>일위대가!F322</f>
        <v>56353</v>
      </c>
      <c r="F56" s="11">
        <f>일위대가!H322</f>
        <v>0</v>
      </c>
      <c r="G56" s="11">
        <f>일위대가!J322</f>
        <v>0</v>
      </c>
      <c r="H56" s="11">
        <f t="shared" si="1"/>
        <v>56353</v>
      </c>
      <c r="I56" s="5" t="s">
        <v>664</v>
      </c>
      <c r="J56" s="5" t="s">
        <v>51</v>
      </c>
      <c r="K56" s="5" t="s">
        <v>51</v>
      </c>
      <c r="L56" s="5" t="s">
        <v>51</v>
      </c>
      <c r="M56" s="33" t="s">
        <v>1263</v>
      </c>
      <c r="N56" s="1" t="s">
        <v>51</v>
      </c>
    </row>
    <row r="57" spans="1:14" ht="30" customHeight="1" x14ac:dyDescent="0.3">
      <c r="A57" s="5" t="s">
        <v>670</v>
      </c>
      <c r="B57" s="5" t="s">
        <v>667</v>
      </c>
      <c r="C57" s="5" t="s">
        <v>668</v>
      </c>
      <c r="D57" s="5" t="s">
        <v>67</v>
      </c>
      <c r="E57" s="11">
        <f>일위대가!F328</f>
        <v>294</v>
      </c>
      <c r="F57" s="11">
        <f>일위대가!H328</f>
        <v>14721</v>
      </c>
      <c r="G57" s="11">
        <f>일위대가!J328</f>
        <v>0</v>
      </c>
      <c r="H57" s="11">
        <f t="shared" si="1"/>
        <v>15015</v>
      </c>
      <c r="I57" s="5" t="s">
        <v>669</v>
      </c>
      <c r="J57" s="5" t="s">
        <v>51</v>
      </c>
      <c r="K57" s="5" t="s">
        <v>51</v>
      </c>
      <c r="L57" s="5" t="s">
        <v>51</v>
      </c>
      <c r="M57" s="33" t="s">
        <v>884</v>
      </c>
      <c r="N57" s="1" t="s">
        <v>51</v>
      </c>
    </row>
  </sheetData>
  <mergeCells count="2">
    <mergeCell ref="A1:M1"/>
    <mergeCell ref="A2:M2"/>
  </mergeCells>
  <phoneticPr fontId="1" type="noConversion"/>
  <pageMargins left="0.78740157480314954" right="0" top="0.39370078740157477" bottom="0.39370078740157477" header="0" footer="0"/>
  <pageSetup paperSize="9" scale="7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Y328"/>
  <sheetViews>
    <sheetView zoomScale="85" zoomScaleNormal="85" workbookViewId="0">
      <selection activeCell="D124" sqref="D12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</cols>
  <sheetData>
    <row r="1" spans="1:51" ht="30" customHeight="1" x14ac:dyDescent="0.3">
      <c r="A1" s="42" t="s">
        <v>1245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51" ht="30" customHeight="1" x14ac:dyDescent="0.3">
      <c r="A2" s="43" t="s">
        <v>1</v>
      </c>
      <c r="B2" s="43" t="s">
        <v>2</v>
      </c>
      <c r="C2" s="43" t="s">
        <v>3</v>
      </c>
      <c r="D2" s="43" t="s">
        <v>4</v>
      </c>
      <c r="E2" s="43" t="s">
        <v>5</v>
      </c>
      <c r="F2" s="43"/>
      <c r="G2" s="43" t="s">
        <v>8</v>
      </c>
      <c r="H2" s="43"/>
      <c r="I2" s="43" t="s">
        <v>9</v>
      </c>
      <c r="J2" s="43"/>
      <c r="K2" s="43" t="s">
        <v>10</v>
      </c>
      <c r="L2" s="43"/>
      <c r="M2" s="43" t="s">
        <v>11</v>
      </c>
      <c r="N2" s="42" t="s">
        <v>432</v>
      </c>
      <c r="O2" s="42" t="s">
        <v>19</v>
      </c>
      <c r="P2" s="42" t="s">
        <v>21</v>
      </c>
      <c r="Q2" s="42" t="s">
        <v>22</v>
      </c>
      <c r="R2" s="42" t="s">
        <v>23</v>
      </c>
      <c r="S2" s="42" t="s">
        <v>24</v>
      </c>
      <c r="T2" s="42" t="s">
        <v>25</v>
      </c>
      <c r="U2" s="42" t="s">
        <v>26</v>
      </c>
      <c r="V2" s="42" t="s">
        <v>27</v>
      </c>
      <c r="W2" s="42" t="s">
        <v>28</v>
      </c>
      <c r="X2" s="42" t="s">
        <v>29</v>
      </c>
      <c r="Y2" s="42" t="s">
        <v>30</v>
      </c>
      <c r="Z2" s="42" t="s">
        <v>31</v>
      </c>
      <c r="AA2" s="42" t="s">
        <v>32</v>
      </c>
      <c r="AB2" s="42" t="s">
        <v>33</v>
      </c>
      <c r="AC2" s="42" t="s">
        <v>34</v>
      </c>
      <c r="AD2" s="42" t="s">
        <v>35</v>
      </c>
      <c r="AE2" s="42" t="s">
        <v>36</v>
      </c>
      <c r="AF2" s="42" t="s">
        <v>37</v>
      </c>
      <c r="AG2" s="42" t="s">
        <v>38</v>
      </c>
      <c r="AH2" s="42" t="s">
        <v>39</v>
      </c>
      <c r="AI2" s="42" t="s">
        <v>40</v>
      </c>
      <c r="AJ2" s="42" t="s">
        <v>41</v>
      </c>
      <c r="AK2" s="42" t="s">
        <v>42</v>
      </c>
      <c r="AL2" s="42" t="s">
        <v>43</v>
      </c>
      <c r="AM2" s="42" t="s">
        <v>44</v>
      </c>
      <c r="AN2" s="42" t="s">
        <v>45</v>
      </c>
      <c r="AO2" s="42" t="s">
        <v>46</v>
      </c>
      <c r="AP2" s="42" t="s">
        <v>433</v>
      </c>
      <c r="AQ2" s="42" t="s">
        <v>434</v>
      </c>
      <c r="AR2" s="42" t="s">
        <v>435</v>
      </c>
      <c r="AS2" s="42" t="s">
        <v>436</v>
      </c>
      <c r="AT2" s="42" t="s">
        <v>437</v>
      </c>
      <c r="AU2" s="42" t="s">
        <v>438</v>
      </c>
      <c r="AV2" s="42" t="s">
        <v>47</v>
      </c>
      <c r="AW2" s="42" t="s">
        <v>439</v>
      </c>
      <c r="AX2" s="1" t="s">
        <v>431</v>
      </c>
      <c r="AY2" s="1" t="s">
        <v>20</v>
      </c>
    </row>
    <row r="3" spans="1:51" ht="30" customHeight="1" x14ac:dyDescent="0.3">
      <c r="A3" s="43"/>
      <c r="B3" s="43"/>
      <c r="C3" s="43"/>
      <c r="D3" s="43"/>
      <c r="E3" s="2" t="s">
        <v>6</v>
      </c>
      <c r="F3" s="2" t="s">
        <v>7</v>
      </c>
      <c r="G3" s="2" t="s">
        <v>6</v>
      </c>
      <c r="H3" s="2" t="s">
        <v>7</v>
      </c>
      <c r="I3" s="2" t="s">
        <v>6</v>
      </c>
      <c r="J3" s="2" t="s">
        <v>7</v>
      </c>
      <c r="K3" s="2" t="s">
        <v>6</v>
      </c>
      <c r="L3" s="2" t="s">
        <v>7</v>
      </c>
      <c r="M3" s="43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</row>
    <row r="4" spans="1:51" ht="30" customHeight="1" x14ac:dyDescent="0.3">
      <c r="A4" s="45" t="s">
        <v>440</v>
      </c>
      <c r="B4" s="45"/>
      <c r="C4" s="45"/>
      <c r="D4" s="45"/>
      <c r="E4" s="46"/>
      <c r="F4" s="47"/>
      <c r="G4" s="46"/>
      <c r="H4" s="47"/>
      <c r="I4" s="46"/>
      <c r="J4" s="47"/>
      <c r="K4" s="46"/>
      <c r="L4" s="47"/>
      <c r="M4" s="45"/>
      <c r="N4" s="1" t="s">
        <v>61</v>
      </c>
    </row>
    <row r="5" spans="1:51" ht="30" customHeight="1" x14ac:dyDescent="0.3">
      <c r="A5" s="5" t="s">
        <v>442</v>
      </c>
      <c r="B5" s="5" t="s">
        <v>443</v>
      </c>
      <c r="C5" s="5" t="s">
        <v>444</v>
      </c>
      <c r="D5" s="6">
        <v>0.12</v>
      </c>
      <c r="E5" s="10">
        <f>'자재 및 노임단가'!O17</f>
        <v>30000</v>
      </c>
      <c r="F5" s="11">
        <f t="shared" ref="F5:F14" si="0">TRUNC(E5*D5,1)</f>
        <v>3600</v>
      </c>
      <c r="G5" s="10">
        <f>'자재 및 노임단가'!P17</f>
        <v>0</v>
      </c>
      <c r="H5" s="11">
        <f t="shared" ref="H5:H14" si="1">TRUNC(G5*D5,1)</f>
        <v>0</v>
      </c>
      <c r="I5" s="10">
        <f>'자재 및 노임단가'!V17</f>
        <v>0</v>
      </c>
      <c r="J5" s="11">
        <f t="shared" ref="J5:J14" si="2">TRUNC(I5*D5,1)</f>
        <v>0</v>
      </c>
      <c r="K5" s="10">
        <f t="shared" ref="K5:K14" si="3">TRUNC(E5+G5+I5,1)</f>
        <v>30000</v>
      </c>
      <c r="L5" s="11">
        <f t="shared" ref="L5:L14" si="4">TRUNC(F5+H5+J5,1)</f>
        <v>3600</v>
      </c>
      <c r="M5" s="5" t="s">
        <v>51</v>
      </c>
      <c r="N5" s="1" t="s">
        <v>61</v>
      </c>
      <c r="O5" s="1" t="s">
        <v>445</v>
      </c>
      <c r="P5" s="1" t="s">
        <v>63</v>
      </c>
      <c r="Q5" s="1" t="s">
        <v>63</v>
      </c>
      <c r="R5" s="1" t="s">
        <v>62</v>
      </c>
      <c r="AV5" s="1" t="s">
        <v>51</v>
      </c>
      <c r="AW5" s="1" t="s">
        <v>446</v>
      </c>
      <c r="AX5" s="1" t="s">
        <v>51</v>
      </c>
      <c r="AY5" s="1" t="s">
        <v>51</v>
      </c>
    </row>
    <row r="6" spans="1:51" ht="30" customHeight="1" x14ac:dyDescent="0.3">
      <c r="A6" s="5" t="s">
        <v>442</v>
      </c>
      <c r="B6" s="5" t="s">
        <v>447</v>
      </c>
      <c r="C6" s="5" t="s">
        <v>444</v>
      </c>
      <c r="D6" s="6">
        <v>0.12</v>
      </c>
      <c r="E6" s="10">
        <f>'자재 및 노임단가'!O18</f>
        <v>10000</v>
      </c>
      <c r="F6" s="11">
        <f t="shared" si="0"/>
        <v>1200</v>
      </c>
      <c r="G6" s="10">
        <f>'자재 및 노임단가'!P18</f>
        <v>0</v>
      </c>
      <c r="H6" s="11">
        <f t="shared" si="1"/>
        <v>0</v>
      </c>
      <c r="I6" s="10">
        <f>'자재 및 노임단가'!V18</f>
        <v>0</v>
      </c>
      <c r="J6" s="11">
        <f t="shared" si="2"/>
        <v>0</v>
      </c>
      <c r="K6" s="10">
        <f t="shared" si="3"/>
        <v>10000</v>
      </c>
      <c r="L6" s="11">
        <f t="shared" si="4"/>
        <v>1200</v>
      </c>
      <c r="M6" s="5" t="s">
        <v>51</v>
      </c>
      <c r="N6" s="1" t="s">
        <v>61</v>
      </c>
      <c r="O6" s="1" t="s">
        <v>448</v>
      </c>
      <c r="P6" s="1" t="s">
        <v>63</v>
      </c>
      <c r="Q6" s="1" t="s">
        <v>63</v>
      </c>
      <c r="R6" s="1" t="s">
        <v>62</v>
      </c>
      <c r="AV6" s="1" t="s">
        <v>51</v>
      </c>
      <c r="AW6" s="1" t="s">
        <v>449</v>
      </c>
      <c r="AX6" s="1" t="s">
        <v>51</v>
      </c>
      <c r="AY6" s="1" t="s">
        <v>51</v>
      </c>
    </row>
    <row r="7" spans="1:51" ht="30" customHeight="1" x14ac:dyDescent="0.3">
      <c r="A7" s="5" t="s">
        <v>442</v>
      </c>
      <c r="B7" s="5" t="s">
        <v>450</v>
      </c>
      <c r="C7" s="5" t="s">
        <v>444</v>
      </c>
      <c r="D7" s="6">
        <v>0.24</v>
      </c>
      <c r="E7" s="10">
        <f>'자재 및 노임단가'!O19</f>
        <v>25000</v>
      </c>
      <c r="F7" s="11">
        <f t="shared" si="0"/>
        <v>6000</v>
      </c>
      <c r="G7" s="10">
        <f>'자재 및 노임단가'!P19</f>
        <v>0</v>
      </c>
      <c r="H7" s="11">
        <f t="shared" si="1"/>
        <v>0</v>
      </c>
      <c r="I7" s="10">
        <f>'자재 및 노임단가'!V19</f>
        <v>0</v>
      </c>
      <c r="J7" s="11">
        <f t="shared" si="2"/>
        <v>0</v>
      </c>
      <c r="K7" s="10">
        <f t="shared" si="3"/>
        <v>25000</v>
      </c>
      <c r="L7" s="11">
        <f t="shared" si="4"/>
        <v>6000</v>
      </c>
      <c r="M7" s="5" t="s">
        <v>51</v>
      </c>
      <c r="N7" s="1" t="s">
        <v>61</v>
      </c>
      <c r="O7" s="1" t="s">
        <v>451</v>
      </c>
      <c r="P7" s="1" t="s">
        <v>63</v>
      </c>
      <c r="Q7" s="1" t="s">
        <v>63</v>
      </c>
      <c r="R7" s="1" t="s">
        <v>62</v>
      </c>
      <c r="AV7" s="1" t="s">
        <v>51</v>
      </c>
      <c r="AW7" s="1" t="s">
        <v>452</v>
      </c>
      <c r="AX7" s="1" t="s">
        <v>51</v>
      </c>
      <c r="AY7" s="1" t="s">
        <v>51</v>
      </c>
    </row>
    <row r="8" spans="1:51" ht="30" customHeight="1" x14ac:dyDescent="0.3">
      <c r="A8" s="5" t="s">
        <v>442</v>
      </c>
      <c r="B8" s="5" t="s">
        <v>453</v>
      </c>
      <c r="C8" s="5" t="s">
        <v>444</v>
      </c>
      <c r="D8" s="6">
        <v>0.24</v>
      </c>
      <c r="E8" s="10">
        <f>'자재 및 노임단가'!O22</f>
        <v>5700</v>
      </c>
      <c r="F8" s="11">
        <f t="shared" si="0"/>
        <v>1368</v>
      </c>
      <c r="G8" s="10">
        <f>'자재 및 노임단가'!P22</f>
        <v>0</v>
      </c>
      <c r="H8" s="11">
        <f t="shared" si="1"/>
        <v>0</v>
      </c>
      <c r="I8" s="10">
        <f>'자재 및 노임단가'!V22</f>
        <v>0</v>
      </c>
      <c r="J8" s="11">
        <f t="shared" si="2"/>
        <v>0</v>
      </c>
      <c r="K8" s="10">
        <f t="shared" si="3"/>
        <v>5700</v>
      </c>
      <c r="L8" s="11">
        <f t="shared" si="4"/>
        <v>1368</v>
      </c>
      <c r="M8" s="5" t="s">
        <v>51</v>
      </c>
      <c r="N8" s="1" t="s">
        <v>61</v>
      </c>
      <c r="O8" s="1" t="s">
        <v>454</v>
      </c>
      <c r="P8" s="1" t="s">
        <v>63</v>
      </c>
      <c r="Q8" s="1" t="s">
        <v>63</v>
      </c>
      <c r="R8" s="1" t="s">
        <v>62</v>
      </c>
      <c r="AV8" s="1" t="s">
        <v>51</v>
      </c>
      <c r="AW8" s="1" t="s">
        <v>455</v>
      </c>
      <c r="AX8" s="1" t="s">
        <v>51</v>
      </c>
      <c r="AY8" s="1" t="s">
        <v>51</v>
      </c>
    </row>
    <row r="9" spans="1:51" ht="30" customHeight="1" x14ac:dyDescent="0.3">
      <c r="A9" s="5" t="s">
        <v>442</v>
      </c>
      <c r="B9" s="5" t="s">
        <v>456</v>
      </c>
      <c r="C9" s="5" t="s">
        <v>444</v>
      </c>
      <c r="D9" s="6">
        <v>0.12</v>
      </c>
      <c r="E9" s="10">
        <f>'자재 및 노임단가'!O20</f>
        <v>1440</v>
      </c>
      <c r="F9" s="11">
        <f t="shared" si="0"/>
        <v>172.8</v>
      </c>
      <c r="G9" s="10">
        <f>'자재 및 노임단가'!P20</f>
        <v>0</v>
      </c>
      <c r="H9" s="11">
        <f t="shared" si="1"/>
        <v>0</v>
      </c>
      <c r="I9" s="10">
        <f>'자재 및 노임단가'!V20</f>
        <v>0</v>
      </c>
      <c r="J9" s="11">
        <f t="shared" si="2"/>
        <v>0</v>
      </c>
      <c r="K9" s="10">
        <f t="shared" si="3"/>
        <v>1440</v>
      </c>
      <c r="L9" s="11">
        <f t="shared" si="4"/>
        <v>172.8</v>
      </c>
      <c r="M9" s="5" t="s">
        <v>51</v>
      </c>
      <c r="N9" s="1" t="s">
        <v>61</v>
      </c>
      <c r="O9" s="1" t="s">
        <v>457</v>
      </c>
      <c r="P9" s="1" t="s">
        <v>63</v>
      </c>
      <c r="Q9" s="1" t="s">
        <v>63</v>
      </c>
      <c r="R9" s="1" t="s">
        <v>62</v>
      </c>
      <c r="AV9" s="1" t="s">
        <v>51</v>
      </c>
      <c r="AW9" s="1" t="s">
        <v>458</v>
      </c>
      <c r="AX9" s="1" t="s">
        <v>51</v>
      </c>
      <c r="AY9" s="1" t="s">
        <v>51</v>
      </c>
    </row>
    <row r="10" spans="1:51" ht="30" customHeight="1" x14ac:dyDescent="0.3">
      <c r="A10" s="5" t="s">
        <v>442</v>
      </c>
      <c r="B10" s="5" t="s">
        <v>459</v>
      </c>
      <c r="C10" s="5" t="s">
        <v>444</v>
      </c>
      <c r="D10" s="6">
        <v>0.24</v>
      </c>
      <c r="E10" s="10">
        <f>'자재 및 노임단가'!O21</f>
        <v>2100</v>
      </c>
      <c r="F10" s="11">
        <f t="shared" si="0"/>
        <v>504</v>
      </c>
      <c r="G10" s="10">
        <f>'자재 및 노임단가'!P21</f>
        <v>0</v>
      </c>
      <c r="H10" s="11">
        <f t="shared" si="1"/>
        <v>0</v>
      </c>
      <c r="I10" s="10">
        <f>'자재 및 노임단가'!V21</f>
        <v>0</v>
      </c>
      <c r="J10" s="11">
        <f t="shared" si="2"/>
        <v>0</v>
      </c>
      <c r="K10" s="10">
        <f t="shared" si="3"/>
        <v>2100</v>
      </c>
      <c r="L10" s="11">
        <f t="shared" si="4"/>
        <v>504</v>
      </c>
      <c r="M10" s="5" t="s">
        <v>51</v>
      </c>
      <c r="N10" s="1" t="s">
        <v>61</v>
      </c>
      <c r="O10" s="1" t="s">
        <v>460</v>
      </c>
      <c r="P10" s="1" t="s">
        <v>63</v>
      </c>
      <c r="Q10" s="1" t="s">
        <v>63</v>
      </c>
      <c r="R10" s="1" t="s">
        <v>62</v>
      </c>
      <c r="AV10" s="1" t="s">
        <v>51</v>
      </c>
      <c r="AW10" s="1" t="s">
        <v>461</v>
      </c>
      <c r="AX10" s="1" t="s">
        <v>51</v>
      </c>
      <c r="AY10" s="1" t="s">
        <v>51</v>
      </c>
    </row>
    <row r="11" spans="1:51" ht="30" customHeight="1" x14ac:dyDescent="0.3">
      <c r="A11" s="5" t="s">
        <v>442</v>
      </c>
      <c r="B11" s="5" t="s">
        <v>462</v>
      </c>
      <c r="C11" s="5" t="s">
        <v>444</v>
      </c>
      <c r="D11" s="6">
        <v>0.36</v>
      </c>
      <c r="E11" s="10">
        <f>'자재 및 노임단가'!O23</f>
        <v>13000</v>
      </c>
      <c r="F11" s="11">
        <f t="shared" si="0"/>
        <v>4680</v>
      </c>
      <c r="G11" s="10">
        <f>'자재 및 노임단가'!P23</f>
        <v>0</v>
      </c>
      <c r="H11" s="11">
        <f t="shared" si="1"/>
        <v>0</v>
      </c>
      <c r="I11" s="10">
        <f>'자재 및 노임단가'!V23</f>
        <v>0</v>
      </c>
      <c r="J11" s="11">
        <f t="shared" si="2"/>
        <v>0</v>
      </c>
      <c r="K11" s="10">
        <f t="shared" si="3"/>
        <v>13000</v>
      </c>
      <c r="L11" s="11">
        <f t="shared" si="4"/>
        <v>4680</v>
      </c>
      <c r="M11" s="5" t="s">
        <v>51</v>
      </c>
      <c r="N11" s="1" t="s">
        <v>61</v>
      </c>
      <c r="O11" s="1" t="s">
        <v>463</v>
      </c>
      <c r="P11" s="1" t="s">
        <v>63</v>
      </c>
      <c r="Q11" s="1" t="s">
        <v>63</v>
      </c>
      <c r="R11" s="1" t="s">
        <v>62</v>
      </c>
      <c r="AV11" s="1" t="s">
        <v>51</v>
      </c>
      <c r="AW11" s="1" t="s">
        <v>464</v>
      </c>
      <c r="AX11" s="1" t="s">
        <v>51</v>
      </c>
      <c r="AY11" s="1" t="s">
        <v>51</v>
      </c>
    </row>
    <row r="12" spans="1:51" ht="30" customHeight="1" x14ac:dyDescent="0.3">
      <c r="A12" s="5" t="s">
        <v>442</v>
      </c>
      <c r="B12" s="5" t="s">
        <v>465</v>
      </c>
      <c r="C12" s="5" t="s">
        <v>444</v>
      </c>
      <c r="D12" s="6">
        <v>0.36</v>
      </c>
      <c r="E12" s="10">
        <f>'자재 및 노임단가'!O24</f>
        <v>11000</v>
      </c>
      <c r="F12" s="11">
        <f t="shared" si="0"/>
        <v>3960</v>
      </c>
      <c r="G12" s="10">
        <f>'자재 및 노임단가'!P24</f>
        <v>0</v>
      </c>
      <c r="H12" s="11">
        <f t="shared" si="1"/>
        <v>0</v>
      </c>
      <c r="I12" s="10">
        <f>'자재 및 노임단가'!V24</f>
        <v>0</v>
      </c>
      <c r="J12" s="11">
        <f t="shared" si="2"/>
        <v>0</v>
      </c>
      <c r="K12" s="10">
        <f t="shared" si="3"/>
        <v>11000</v>
      </c>
      <c r="L12" s="11">
        <f t="shared" si="4"/>
        <v>3960</v>
      </c>
      <c r="M12" s="5" t="s">
        <v>51</v>
      </c>
      <c r="N12" s="1" t="s">
        <v>61</v>
      </c>
      <c r="O12" s="1" t="s">
        <v>466</v>
      </c>
      <c r="P12" s="1" t="s">
        <v>63</v>
      </c>
      <c r="Q12" s="1" t="s">
        <v>63</v>
      </c>
      <c r="R12" s="1" t="s">
        <v>62</v>
      </c>
      <c r="AV12" s="1" t="s">
        <v>51</v>
      </c>
      <c r="AW12" s="1" t="s">
        <v>467</v>
      </c>
      <c r="AX12" s="1" t="s">
        <v>51</v>
      </c>
      <c r="AY12" s="1" t="s">
        <v>51</v>
      </c>
    </row>
    <row r="13" spans="1:51" ht="30" customHeight="1" x14ac:dyDescent="0.3">
      <c r="A13" s="5" t="s">
        <v>442</v>
      </c>
      <c r="B13" s="5" t="s">
        <v>468</v>
      </c>
      <c r="C13" s="5" t="s">
        <v>469</v>
      </c>
      <c r="D13" s="6">
        <v>0.63</v>
      </c>
      <c r="E13" s="10">
        <f>'자재 및 노임단가'!O25</f>
        <v>15000</v>
      </c>
      <c r="F13" s="11">
        <f t="shared" si="0"/>
        <v>9450</v>
      </c>
      <c r="G13" s="10">
        <f>'자재 및 노임단가'!P25</f>
        <v>0</v>
      </c>
      <c r="H13" s="11">
        <f t="shared" si="1"/>
        <v>0</v>
      </c>
      <c r="I13" s="10">
        <f>'자재 및 노임단가'!V25</f>
        <v>0</v>
      </c>
      <c r="J13" s="11">
        <f t="shared" si="2"/>
        <v>0</v>
      </c>
      <c r="K13" s="10">
        <f t="shared" si="3"/>
        <v>15000</v>
      </c>
      <c r="L13" s="11">
        <f t="shared" si="4"/>
        <v>9450</v>
      </c>
      <c r="M13" s="5" t="s">
        <v>51</v>
      </c>
      <c r="N13" s="1" t="s">
        <v>61</v>
      </c>
      <c r="O13" s="1" t="s">
        <v>470</v>
      </c>
      <c r="P13" s="1" t="s">
        <v>63</v>
      </c>
      <c r="Q13" s="1" t="s">
        <v>63</v>
      </c>
      <c r="R13" s="1" t="s">
        <v>62</v>
      </c>
      <c r="AV13" s="1" t="s">
        <v>51</v>
      </c>
      <c r="AW13" s="1" t="s">
        <v>471</v>
      </c>
      <c r="AX13" s="1" t="s">
        <v>51</v>
      </c>
      <c r="AY13" s="1" t="s">
        <v>51</v>
      </c>
    </row>
    <row r="14" spans="1:51" ht="30" customHeight="1" x14ac:dyDescent="0.3">
      <c r="A14" s="5" t="s">
        <v>57</v>
      </c>
      <c r="B14" s="5" t="s">
        <v>472</v>
      </c>
      <c r="C14" s="5" t="s">
        <v>59</v>
      </c>
      <c r="D14" s="6">
        <v>1</v>
      </c>
      <c r="E14" s="10">
        <f>일위대가목록!E32</f>
        <v>0</v>
      </c>
      <c r="F14" s="11">
        <f t="shared" si="0"/>
        <v>0</v>
      </c>
      <c r="G14" s="10">
        <f>일위대가목록!F32</f>
        <v>93090</v>
      </c>
      <c r="H14" s="11">
        <f t="shared" si="1"/>
        <v>93090</v>
      </c>
      <c r="I14" s="10">
        <f>일위대가목록!G32</f>
        <v>0</v>
      </c>
      <c r="J14" s="11">
        <f t="shared" si="2"/>
        <v>0</v>
      </c>
      <c r="K14" s="10">
        <f t="shared" si="3"/>
        <v>93090</v>
      </c>
      <c r="L14" s="11">
        <f t="shared" si="4"/>
        <v>93090</v>
      </c>
      <c r="M14" s="5" t="s">
        <v>473</v>
      </c>
      <c r="N14" s="1" t="s">
        <v>61</v>
      </c>
      <c r="O14" s="1" t="s">
        <v>474</v>
      </c>
      <c r="P14" s="1" t="s">
        <v>62</v>
      </c>
      <c r="Q14" s="1" t="s">
        <v>63</v>
      </c>
      <c r="R14" s="1" t="s">
        <v>63</v>
      </c>
      <c r="AV14" s="1" t="s">
        <v>51</v>
      </c>
      <c r="AW14" s="1" t="s">
        <v>475</v>
      </c>
      <c r="AX14" s="1" t="s">
        <v>51</v>
      </c>
      <c r="AY14" s="1" t="s">
        <v>51</v>
      </c>
    </row>
    <row r="15" spans="1:51" ht="30" customHeight="1" x14ac:dyDescent="0.3">
      <c r="A15" s="5" t="s">
        <v>476</v>
      </c>
      <c r="B15" s="5" t="s">
        <v>51</v>
      </c>
      <c r="C15" s="5" t="s">
        <v>51</v>
      </c>
      <c r="D15" s="6"/>
      <c r="E15" s="10"/>
      <c r="F15" s="11">
        <f>TRUNC(SUMIF(N5:N14, N4, F5:F14),0)</f>
        <v>30934</v>
      </c>
      <c r="G15" s="10"/>
      <c r="H15" s="11">
        <f>TRUNC(SUMIF(N5:N14, N4, H5:H14),0)</f>
        <v>93090</v>
      </c>
      <c r="I15" s="10"/>
      <c r="J15" s="11">
        <f>TRUNC(SUMIF(N5:N14, N4, J5:J14),0)</f>
        <v>0</v>
      </c>
      <c r="K15" s="10"/>
      <c r="L15" s="11">
        <f>F15+H15+J15</f>
        <v>124024</v>
      </c>
      <c r="M15" s="5" t="s">
        <v>51</v>
      </c>
      <c r="N15" s="1" t="s">
        <v>72</v>
      </c>
      <c r="O15" s="1" t="s">
        <v>72</v>
      </c>
      <c r="P15" s="1" t="s">
        <v>51</v>
      </c>
      <c r="Q15" s="1" t="s">
        <v>51</v>
      </c>
      <c r="R15" s="1" t="s">
        <v>51</v>
      </c>
      <c r="AV15" s="1" t="s">
        <v>51</v>
      </c>
      <c r="AW15" s="1" t="s">
        <v>51</v>
      </c>
      <c r="AX15" s="1" t="s">
        <v>51</v>
      </c>
      <c r="AY15" s="1" t="s">
        <v>51</v>
      </c>
    </row>
    <row r="16" spans="1:51" ht="30" customHeight="1" x14ac:dyDescent="0.3">
      <c r="A16" s="6"/>
      <c r="B16" s="6"/>
      <c r="C16" s="6"/>
      <c r="D16" s="6"/>
      <c r="E16" s="10"/>
      <c r="F16" s="11"/>
      <c r="G16" s="10"/>
      <c r="H16" s="11"/>
      <c r="I16" s="10"/>
      <c r="J16" s="11"/>
      <c r="K16" s="10"/>
      <c r="L16" s="11"/>
      <c r="M16" s="6"/>
    </row>
    <row r="17" spans="1:51" ht="30" customHeight="1" x14ac:dyDescent="0.3">
      <c r="A17" s="45" t="s">
        <v>1219</v>
      </c>
      <c r="B17" s="45"/>
      <c r="C17" s="45"/>
      <c r="D17" s="45"/>
      <c r="E17" s="46"/>
      <c r="F17" s="47"/>
      <c r="G17" s="46"/>
      <c r="H17" s="47"/>
      <c r="I17" s="46"/>
      <c r="J17" s="47"/>
      <c r="K17" s="46"/>
      <c r="L17" s="47"/>
      <c r="M17" s="45"/>
      <c r="N17" s="1" t="s">
        <v>69</v>
      </c>
    </row>
    <row r="18" spans="1:51" ht="30" customHeight="1" x14ac:dyDescent="0.3">
      <c r="A18" s="5" t="s">
        <v>477</v>
      </c>
      <c r="B18" s="5" t="s">
        <v>478</v>
      </c>
      <c r="C18" s="5" t="s">
        <v>479</v>
      </c>
      <c r="D18" s="6">
        <v>3.5000000000000003E-2</v>
      </c>
      <c r="E18" s="10">
        <f>'자재 및 노임단가'!O45</f>
        <v>0</v>
      </c>
      <c r="F18" s="11">
        <f>TRUNC(E18*D18,1)</f>
        <v>0</v>
      </c>
      <c r="G18" s="10">
        <f>'자재 및 노임단가'!P45</f>
        <v>161858</v>
      </c>
      <c r="H18" s="11">
        <f>TRUNC(G18*D18,1)</f>
        <v>5665</v>
      </c>
      <c r="I18" s="10">
        <f>'자재 및 노임단가'!V45</f>
        <v>0</v>
      </c>
      <c r="J18" s="11">
        <f>TRUNC(I18*D18,1)</f>
        <v>0</v>
      </c>
      <c r="K18" s="10">
        <f>TRUNC(E18+G18+I18,1)</f>
        <v>161858</v>
      </c>
      <c r="L18" s="11">
        <f>TRUNC(F18+H18+J18,1)</f>
        <v>5665</v>
      </c>
      <c r="M18" s="5" t="s">
        <v>51</v>
      </c>
      <c r="N18" s="1" t="s">
        <v>69</v>
      </c>
      <c r="O18" s="1" t="s">
        <v>480</v>
      </c>
      <c r="P18" s="1" t="s">
        <v>63</v>
      </c>
      <c r="Q18" s="1" t="s">
        <v>63</v>
      </c>
      <c r="R18" s="1" t="s">
        <v>62</v>
      </c>
      <c r="AV18" s="1" t="s">
        <v>51</v>
      </c>
      <c r="AW18" s="1" t="s">
        <v>481</v>
      </c>
      <c r="AX18" s="1" t="s">
        <v>51</v>
      </c>
      <c r="AY18" s="1" t="s">
        <v>51</v>
      </c>
    </row>
    <row r="19" spans="1:51" ht="30" customHeight="1" x14ac:dyDescent="0.3">
      <c r="A19" s="5" t="s">
        <v>476</v>
      </c>
      <c r="B19" s="5" t="s">
        <v>51</v>
      </c>
      <c r="C19" s="5" t="s">
        <v>51</v>
      </c>
      <c r="D19" s="6"/>
      <c r="E19" s="10"/>
      <c r="F19" s="11">
        <f>TRUNC(SUMIF(N18:N18, N17, F18:F18),0)</f>
        <v>0</v>
      </c>
      <c r="G19" s="10"/>
      <c r="H19" s="11">
        <f>TRUNC(SUMIF(N18:N18, N17, H18:H18),0)</f>
        <v>5665</v>
      </c>
      <c r="I19" s="10"/>
      <c r="J19" s="11">
        <f>TRUNC(SUMIF(N18:N18, N17, J18:J18),0)</f>
        <v>0</v>
      </c>
      <c r="K19" s="10"/>
      <c r="L19" s="11">
        <f>F19+H19+J19</f>
        <v>5665</v>
      </c>
      <c r="M19" s="5" t="s">
        <v>51</v>
      </c>
      <c r="N19" s="1" t="s">
        <v>72</v>
      </c>
      <c r="O19" s="1" t="s">
        <v>72</v>
      </c>
      <c r="P19" s="1" t="s">
        <v>51</v>
      </c>
      <c r="Q19" s="1" t="s">
        <v>51</v>
      </c>
      <c r="R19" s="1" t="s">
        <v>51</v>
      </c>
      <c r="AV19" s="1" t="s">
        <v>51</v>
      </c>
      <c r="AW19" s="1" t="s">
        <v>51</v>
      </c>
      <c r="AX19" s="1" t="s">
        <v>51</v>
      </c>
      <c r="AY19" s="1" t="s">
        <v>51</v>
      </c>
    </row>
    <row r="20" spans="1:51" ht="30" customHeight="1" x14ac:dyDescent="0.3">
      <c r="A20" s="6"/>
      <c r="B20" s="6"/>
      <c r="C20" s="6"/>
      <c r="D20" s="6"/>
      <c r="E20" s="10"/>
      <c r="F20" s="11"/>
      <c r="G20" s="10"/>
      <c r="H20" s="11"/>
      <c r="I20" s="10"/>
      <c r="J20" s="11"/>
      <c r="K20" s="10"/>
      <c r="L20" s="11"/>
      <c r="M20" s="6"/>
    </row>
    <row r="21" spans="1:51" ht="30" customHeight="1" x14ac:dyDescent="0.3">
      <c r="A21" s="45" t="s">
        <v>482</v>
      </c>
      <c r="B21" s="45"/>
      <c r="C21" s="45"/>
      <c r="D21" s="45"/>
      <c r="E21" s="46"/>
      <c r="F21" s="47"/>
      <c r="G21" s="46"/>
      <c r="H21" s="47"/>
      <c r="I21" s="46"/>
      <c r="J21" s="47"/>
      <c r="K21" s="46"/>
      <c r="L21" s="47"/>
      <c r="M21" s="45"/>
      <c r="N21" s="1" t="s">
        <v>78</v>
      </c>
    </row>
    <row r="22" spans="1:51" ht="30" customHeight="1" x14ac:dyDescent="0.3">
      <c r="A22" s="5" t="s">
        <v>483</v>
      </c>
      <c r="B22" s="5" t="s">
        <v>484</v>
      </c>
      <c r="C22" s="5" t="s">
        <v>67</v>
      </c>
      <c r="D22" s="6">
        <v>1</v>
      </c>
      <c r="E22" s="10">
        <f>'자재 및 노임단가'!O5</f>
        <v>70000</v>
      </c>
      <c r="F22" s="11">
        <f>TRUNC(E22*D22,1)</f>
        <v>70000</v>
      </c>
      <c r="G22" s="10">
        <f>'자재 및 노임단가'!P5</f>
        <v>0</v>
      </c>
      <c r="H22" s="11">
        <f>TRUNC(G22*D22,1)</f>
        <v>0</v>
      </c>
      <c r="I22" s="10">
        <f>'자재 및 노임단가'!V5</f>
        <v>0</v>
      </c>
      <c r="J22" s="11">
        <f>TRUNC(I22*D22,1)</f>
        <v>0</v>
      </c>
      <c r="K22" s="10">
        <f>TRUNC(E22+G22+I22,1)</f>
        <v>70000</v>
      </c>
      <c r="L22" s="11">
        <f>TRUNC(F22+H22+J22,1)</f>
        <v>70000</v>
      </c>
      <c r="M22" s="5" t="s">
        <v>51</v>
      </c>
      <c r="N22" s="1" t="s">
        <v>78</v>
      </c>
      <c r="O22" s="1" t="s">
        <v>485</v>
      </c>
      <c r="P22" s="1" t="s">
        <v>63</v>
      </c>
      <c r="Q22" s="1" t="s">
        <v>63</v>
      </c>
      <c r="R22" s="1" t="s">
        <v>62</v>
      </c>
      <c r="AV22" s="1" t="s">
        <v>51</v>
      </c>
      <c r="AW22" s="1" t="s">
        <v>486</v>
      </c>
      <c r="AX22" s="1" t="s">
        <v>51</v>
      </c>
      <c r="AY22" s="1" t="s">
        <v>51</v>
      </c>
    </row>
    <row r="23" spans="1:51" ht="30" customHeight="1" x14ac:dyDescent="0.3">
      <c r="A23" s="5" t="s">
        <v>476</v>
      </c>
      <c r="B23" s="5" t="s">
        <v>51</v>
      </c>
      <c r="C23" s="5" t="s">
        <v>51</v>
      </c>
      <c r="D23" s="6"/>
      <c r="E23" s="10"/>
      <c r="F23" s="11">
        <f>TRUNC(SUMIF(N22:N22, N21, F22:F22),0)</f>
        <v>70000</v>
      </c>
      <c r="G23" s="10"/>
      <c r="H23" s="11">
        <f>TRUNC(SUMIF(N22:N22, N21, H22:H22),0)</f>
        <v>0</v>
      </c>
      <c r="I23" s="10"/>
      <c r="J23" s="11">
        <f>TRUNC(SUMIF(N22:N22, N21, J22:J22),0)</f>
        <v>0</v>
      </c>
      <c r="K23" s="10"/>
      <c r="L23" s="11">
        <f>F23+H23+J23</f>
        <v>70000</v>
      </c>
      <c r="M23" s="5" t="s">
        <v>51</v>
      </c>
      <c r="N23" s="1" t="s">
        <v>72</v>
      </c>
      <c r="O23" s="1" t="s">
        <v>72</v>
      </c>
      <c r="P23" s="1" t="s">
        <v>51</v>
      </c>
      <c r="Q23" s="1" t="s">
        <v>51</v>
      </c>
      <c r="R23" s="1" t="s">
        <v>51</v>
      </c>
      <c r="AV23" s="1" t="s">
        <v>51</v>
      </c>
      <c r="AW23" s="1" t="s">
        <v>51</v>
      </c>
      <c r="AX23" s="1" t="s">
        <v>51</v>
      </c>
      <c r="AY23" s="1" t="s">
        <v>51</v>
      </c>
    </row>
    <row r="24" spans="1:51" ht="30" customHeight="1" x14ac:dyDescent="0.3">
      <c r="A24" s="6"/>
      <c r="B24" s="6"/>
      <c r="C24" s="6"/>
      <c r="D24" s="6"/>
      <c r="E24" s="10"/>
      <c r="F24" s="11"/>
      <c r="G24" s="10"/>
      <c r="H24" s="11"/>
      <c r="I24" s="10"/>
      <c r="J24" s="11"/>
      <c r="K24" s="10"/>
      <c r="L24" s="11"/>
      <c r="M24" s="6"/>
    </row>
    <row r="25" spans="1:51" ht="30" customHeight="1" x14ac:dyDescent="0.3">
      <c r="A25" s="45" t="s">
        <v>1220</v>
      </c>
      <c r="B25" s="45"/>
      <c r="C25" s="45"/>
      <c r="D25" s="45"/>
      <c r="E25" s="46"/>
      <c r="F25" s="47"/>
      <c r="G25" s="46"/>
      <c r="H25" s="47"/>
      <c r="I25" s="46"/>
      <c r="J25" s="47"/>
      <c r="K25" s="46"/>
      <c r="L25" s="47"/>
      <c r="M25" s="45"/>
      <c r="N25" s="1" t="s">
        <v>88</v>
      </c>
    </row>
    <row r="26" spans="1:51" ht="30" customHeight="1" x14ac:dyDescent="0.3">
      <c r="A26" s="5" t="s">
        <v>487</v>
      </c>
      <c r="B26" s="5" t="s">
        <v>488</v>
      </c>
      <c r="C26" s="5" t="s">
        <v>391</v>
      </c>
      <c r="D26" s="6">
        <v>1.71</v>
      </c>
      <c r="E26" s="10">
        <f>'자재 및 노임단가'!O32</f>
        <v>2350</v>
      </c>
      <c r="F26" s="11">
        <f>TRUNC(E26*D26,1)</f>
        <v>4018.5</v>
      </c>
      <c r="G26" s="10">
        <f>'자재 및 노임단가'!P32</f>
        <v>0</v>
      </c>
      <c r="H26" s="11">
        <f>TRUNC(G26*D26,1)</f>
        <v>0</v>
      </c>
      <c r="I26" s="10">
        <f>'자재 및 노임단가'!V32</f>
        <v>0</v>
      </c>
      <c r="J26" s="11">
        <f>TRUNC(I26*D26,1)</f>
        <v>0</v>
      </c>
      <c r="K26" s="10">
        <f t="shared" ref="K26:L29" si="5">TRUNC(E26+G26+I26,1)</f>
        <v>2350</v>
      </c>
      <c r="L26" s="11">
        <f t="shared" si="5"/>
        <v>4018.5</v>
      </c>
      <c r="M26" s="5" t="s">
        <v>51</v>
      </c>
      <c r="N26" s="1" t="s">
        <v>88</v>
      </c>
      <c r="O26" s="1" t="s">
        <v>489</v>
      </c>
      <c r="P26" s="1" t="s">
        <v>63</v>
      </c>
      <c r="Q26" s="1" t="s">
        <v>63</v>
      </c>
      <c r="R26" s="1" t="s">
        <v>62</v>
      </c>
      <c r="AV26" s="1" t="s">
        <v>51</v>
      </c>
      <c r="AW26" s="1" t="s">
        <v>490</v>
      </c>
      <c r="AX26" s="1" t="s">
        <v>51</v>
      </c>
      <c r="AY26" s="1" t="s">
        <v>51</v>
      </c>
    </row>
    <row r="27" spans="1:51" ht="30" customHeight="1" x14ac:dyDescent="0.3">
      <c r="A27" s="5" t="s">
        <v>491</v>
      </c>
      <c r="B27" s="5" t="s">
        <v>492</v>
      </c>
      <c r="C27" s="5" t="s">
        <v>391</v>
      </c>
      <c r="D27" s="6">
        <v>1.48</v>
      </c>
      <c r="E27" s="10">
        <f>'자재 및 노임단가'!O9</f>
        <v>268</v>
      </c>
      <c r="F27" s="11">
        <f>TRUNC(E27*D27,1)</f>
        <v>396.6</v>
      </c>
      <c r="G27" s="10">
        <f>'자재 및 노임단가'!P9</f>
        <v>0</v>
      </c>
      <c r="H27" s="11">
        <f>TRUNC(G27*D27,1)</f>
        <v>0</v>
      </c>
      <c r="I27" s="10">
        <f>'자재 및 노임단가'!V9</f>
        <v>0</v>
      </c>
      <c r="J27" s="11">
        <f>TRUNC(I27*D27,1)</f>
        <v>0</v>
      </c>
      <c r="K27" s="10">
        <f t="shared" si="5"/>
        <v>268</v>
      </c>
      <c r="L27" s="11">
        <f t="shared" si="5"/>
        <v>396.6</v>
      </c>
      <c r="M27" s="5" t="s">
        <v>51</v>
      </c>
      <c r="N27" s="1" t="s">
        <v>88</v>
      </c>
      <c r="O27" s="1" t="s">
        <v>493</v>
      </c>
      <c r="P27" s="1" t="s">
        <v>63</v>
      </c>
      <c r="Q27" s="1" t="s">
        <v>63</v>
      </c>
      <c r="R27" s="1" t="s">
        <v>62</v>
      </c>
      <c r="AV27" s="1" t="s">
        <v>51</v>
      </c>
      <c r="AW27" s="1" t="s">
        <v>494</v>
      </c>
      <c r="AX27" s="1" t="s">
        <v>51</v>
      </c>
      <c r="AY27" s="1" t="s">
        <v>51</v>
      </c>
    </row>
    <row r="28" spans="1:51" ht="30" customHeight="1" x14ac:dyDescent="0.3">
      <c r="A28" s="5" t="s">
        <v>495</v>
      </c>
      <c r="B28" s="5" t="s">
        <v>496</v>
      </c>
      <c r="C28" s="5" t="s">
        <v>67</v>
      </c>
      <c r="D28" s="6">
        <v>1</v>
      </c>
      <c r="E28" s="10">
        <f>일위대가목록!E33</f>
        <v>0</v>
      </c>
      <c r="F28" s="11">
        <f>TRUNC(E28*D28,1)</f>
        <v>0</v>
      </c>
      <c r="G28" s="10">
        <f>일위대가목록!F33</f>
        <v>34675</v>
      </c>
      <c r="H28" s="11">
        <f>TRUNC(G28*D28,1)</f>
        <v>34675</v>
      </c>
      <c r="I28" s="10">
        <f>일위대가목록!G33</f>
        <v>832</v>
      </c>
      <c r="J28" s="11">
        <f>TRUNC(I28*D28,1)</f>
        <v>832</v>
      </c>
      <c r="K28" s="10">
        <f t="shared" si="5"/>
        <v>35507</v>
      </c>
      <c r="L28" s="11">
        <f t="shared" si="5"/>
        <v>35507</v>
      </c>
      <c r="M28" s="5" t="s">
        <v>497</v>
      </c>
      <c r="N28" s="1" t="s">
        <v>88</v>
      </c>
      <c r="O28" s="1" t="s">
        <v>498</v>
      </c>
      <c r="P28" s="1" t="s">
        <v>62</v>
      </c>
      <c r="Q28" s="1" t="s">
        <v>63</v>
      </c>
      <c r="R28" s="1" t="s">
        <v>63</v>
      </c>
      <c r="AV28" s="1" t="s">
        <v>51</v>
      </c>
      <c r="AW28" s="1" t="s">
        <v>499</v>
      </c>
      <c r="AX28" s="1" t="s">
        <v>51</v>
      </c>
      <c r="AY28" s="1" t="s">
        <v>51</v>
      </c>
    </row>
    <row r="29" spans="1:51" ht="30" customHeight="1" x14ac:dyDescent="0.3">
      <c r="A29" s="5" t="s">
        <v>500</v>
      </c>
      <c r="B29" s="5" t="s">
        <v>501</v>
      </c>
      <c r="C29" s="5" t="s">
        <v>67</v>
      </c>
      <c r="D29" s="6">
        <v>1</v>
      </c>
      <c r="E29" s="10">
        <f>일위대가목록!E34</f>
        <v>0</v>
      </c>
      <c r="F29" s="11">
        <f>TRUNC(E29*D29,1)</f>
        <v>0</v>
      </c>
      <c r="G29" s="10">
        <f>일위대가목록!F34</f>
        <v>3782</v>
      </c>
      <c r="H29" s="11">
        <f>TRUNC(G29*D29,1)</f>
        <v>3782</v>
      </c>
      <c r="I29" s="10">
        <f>일위대가목록!G34</f>
        <v>0</v>
      </c>
      <c r="J29" s="11">
        <f>TRUNC(I29*D29,1)</f>
        <v>0</v>
      </c>
      <c r="K29" s="10">
        <f t="shared" si="5"/>
        <v>3782</v>
      </c>
      <c r="L29" s="11">
        <f t="shared" si="5"/>
        <v>3782</v>
      </c>
      <c r="M29" s="5" t="s">
        <v>502</v>
      </c>
      <c r="N29" s="1" t="s">
        <v>88</v>
      </c>
      <c r="O29" s="1" t="s">
        <v>503</v>
      </c>
      <c r="P29" s="1" t="s">
        <v>62</v>
      </c>
      <c r="Q29" s="1" t="s">
        <v>63</v>
      </c>
      <c r="R29" s="1" t="s">
        <v>63</v>
      </c>
      <c r="AV29" s="1" t="s">
        <v>51</v>
      </c>
      <c r="AW29" s="1" t="s">
        <v>504</v>
      </c>
      <c r="AX29" s="1" t="s">
        <v>51</v>
      </c>
      <c r="AY29" s="1" t="s">
        <v>51</v>
      </c>
    </row>
    <row r="30" spans="1:51" ht="30" customHeight="1" x14ac:dyDescent="0.3">
      <c r="A30" s="5" t="s">
        <v>476</v>
      </c>
      <c r="B30" s="5" t="s">
        <v>51</v>
      </c>
      <c r="C30" s="5" t="s">
        <v>51</v>
      </c>
      <c r="D30" s="6"/>
      <c r="E30" s="10"/>
      <c r="F30" s="11">
        <f>TRUNC(SUMIF(N26:N29, N25, F26:F29),0)</f>
        <v>4415</v>
      </c>
      <c r="G30" s="10"/>
      <c r="H30" s="11">
        <f>TRUNC(SUMIF(N26:N29, N25, H26:H29),0)</f>
        <v>38457</v>
      </c>
      <c r="I30" s="10"/>
      <c r="J30" s="11">
        <f>TRUNC(SUMIF(N26:N29, N25, J26:J29),0)</f>
        <v>832</v>
      </c>
      <c r="K30" s="10"/>
      <c r="L30" s="11">
        <f>F30+H30+J30</f>
        <v>43704</v>
      </c>
      <c r="M30" s="5" t="s">
        <v>51</v>
      </c>
      <c r="N30" s="1" t="s">
        <v>72</v>
      </c>
      <c r="O30" s="1" t="s">
        <v>72</v>
      </c>
      <c r="P30" s="1" t="s">
        <v>51</v>
      </c>
      <c r="Q30" s="1" t="s">
        <v>51</v>
      </c>
      <c r="R30" s="1" t="s">
        <v>51</v>
      </c>
      <c r="AV30" s="1" t="s">
        <v>51</v>
      </c>
      <c r="AW30" s="1" t="s">
        <v>51</v>
      </c>
      <c r="AX30" s="1" t="s">
        <v>51</v>
      </c>
      <c r="AY30" s="1" t="s">
        <v>51</v>
      </c>
    </row>
    <row r="31" spans="1:51" ht="30" customHeight="1" x14ac:dyDescent="0.3">
      <c r="A31" s="6"/>
      <c r="B31" s="6"/>
      <c r="C31" s="6"/>
      <c r="D31" s="6"/>
      <c r="E31" s="10"/>
      <c r="F31" s="11"/>
      <c r="G31" s="10"/>
      <c r="H31" s="11"/>
      <c r="I31" s="10"/>
      <c r="J31" s="11"/>
      <c r="K31" s="10"/>
      <c r="L31" s="11"/>
      <c r="M31" s="6"/>
    </row>
    <row r="32" spans="1:51" ht="30" customHeight="1" x14ac:dyDescent="0.3">
      <c r="A32" s="45" t="s">
        <v>505</v>
      </c>
      <c r="B32" s="45"/>
      <c r="C32" s="45"/>
      <c r="D32" s="45"/>
      <c r="E32" s="46"/>
      <c r="F32" s="47"/>
      <c r="G32" s="46"/>
      <c r="H32" s="47"/>
      <c r="I32" s="46"/>
      <c r="J32" s="47"/>
      <c r="K32" s="46"/>
      <c r="L32" s="47"/>
      <c r="M32" s="45"/>
      <c r="N32" s="1" t="s">
        <v>95</v>
      </c>
    </row>
    <row r="33" spans="1:51" ht="30" customHeight="1" x14ac:dyDescent="0.3">
      <c r="A33" s="5" t="s">
        <v>506</v>
      </c>
      <c r="B33" s="5" t="s">
        <v>478</v>
      </c>
      <c r="C33" s="5" t="s">
        <v>479</v>
      </c>
      <c r="D33" s="6">
        <v>1.0999999999999999E-2</v>
      </c>
      <c r="E33" s="10">
        <f>'자재 및 노임단가'!O51</f>
        <v>0</v>
      </c>
      <c r="F33" s="11">
        <f>TRUNC(E33*D33,1)</f>
        <v>0</v>
      </c>
      <c r="G33" s="10">
        <f>'자재 및 노임단가'!P51</f>
        <v>240727</v>
      </c>
      <c r="H33" s="11">
        <f>TRUNC(G33*D33,1)</f>
        <v>2647.9</v>
      </c>
      <c r="I33" s="10">
        <f>'자재 및 노임단가'!V51</f>
        <v>0</v>
      </c>
      <c r="J33" s="11">
        <f>TRUNC(I33*D33,1)</f>
        <v>0</v>
      </c>
      <c r="K33" s="10">
        <f>TRUNC(E33+G33+I33,1)</f>
        <v>240727</v>
      </c>
      <c r="L33" s="11">
        <f>TRUNC(F33+H33+J33,1)</f>
        <v>2647.9</v>
      </c>
      <c r="M33" s="5" t="s">
        <v>51</v>
      </c>
      <c r="N33" s="1" t="s">
        <v>95</v>
      </c>
      <c r="O33" s="1" t="s">
        <v>507</v>
      </c>
      <c r="P33" s="1" t="s">
        <v>63</v>
      </c>
      <c r="Q33" s="1" t="s">
        <v>63</v>
      </c>
      <c r="R33" s="1" t="s">
        <v>62</v>
      </c>
      <c r="V33">
        <v>1</v>
      </c>
      <c r="AV33" s="1" t="s">
        <v>51</v>
      </c>
      <c r="AW33" s="1" t="s">
        <v>508</v>
      </c>
      <c r="AX33" s="1" t="s">
        <v>51</v>
      </c>
      <c r="AY33" s="1" t="s">
        <v>51</v>
      </c>
    </row>
    <row r="34" spans="1:51" ht="30" customHeight="1" x14ac:dyDescent="0.3">
      <c r="A34" s="5" t="s">
        <v>509</v>
      </c>
      <c r="B34" s="5" t="s">
        <v>510</v>
      </c>
      <c r="C34" s="5" t="s">
        <v>511</v>
      </c>
      <c r="D34" s="6">
        <v>1</v>
      </c>
      <c r="E34" s="10">
        <v>0</v>
      </c>
      <c r="F34" s="11">
        <f>TRUNC(E34*D34,1)</f>
        <v>0</v>
      </c>
      <c r="G34" s="10">
        <v>0</v>
      </c>
      <c r="H34" s="11">
        <f>TRUNC(G34*D34,1)</f>
        <v>0</v>
      </c>
      <c r="I34" s="10">
        <f>TRUNC(SUMIF(V33:V34, RIGHTB(O34, 1), H33:H34)*U34, 2)</f>
        <v>79.430000000000007</v>
      </c>
      <c r="J34" s="11">
        <f>TRUNC(I34*D34,1)</f>
        <v>79.400000000000006</v>
      </c>
      <c r="K34" s="10">
        <f>TRUNC(E34+G34+I34,1)</f>
        <v>79.400000000000006</v>
      </c>
      <c r="L34" s="11">
        <f>TRUNC(F34+H34+J34,1)</f>
        <v>79.400000000000006</v>
      </c>
      <c r="M34" s="5" t="s">
        <v>51</v>
      </c>
      <c r="N34" s="1" t="s">
        <v>95</v>
      </c>
      <c r="O34" s="1" t="s">
        <v>512</v>
      </c>
      <c r="P34" s="1" t="s">
        <v>63</v>
      </c>
      <c r="Q34" s="1" t="s">
        <v>63</v>
      </c>
      <c r="R34" s="1" t="s">
        <v>63</v>
      </c>
      <c r="S34">
        <v>1</v>
      </c>
      <c r="T34">
        <v>2</v>
      </c>
      <c r="U34">
        <v>0.03</v>
      </c>
      <c r="AV34" s="1" t="s">
        <v>51</v>
      </c>
      <c r="AW34" s="1" t="s">
        <v>513</v>
      </c>
      <c r="AX34" s="1" t="s">
        <v>51</v>
      </c>
      <c r="AY34" s="1" t="s">
        <v>51</v>
      </c>
    </row>
    <row r="35" spans="1:51" ht="30" customHeight="1" x14ac:dyDescent="0.3">
      <c r="A35" s="5" t="s">
        <v>476</v>
      </c>
      <c r="B35" s="5" t="s">
        <v>51</v>
      </c>
      <c r="C35" s="5" t="s">
        <v>51</v>
      </c>
      <c r="D35" s="6"/>
      <c r="E35" s="10"/>
      <c r="F35" s="11">
        <f>TRUNC(SUMIF(N33:N34, N32, F33:F34),0)</f>
        <v>0</v>
      </c>
      <c r="G35" s="10"/>
      <c r="H35" s="11">
        <f>TRUNC(SUMIF(N33:N34, N32, H33:H34),0)</f>
        <v>2647</v>
      </c>
      <c r="I35" s="10"/>
      <c r="J35" s="11">
        <f>TRUNC(SUMIF(N33:N34, N32, J33:J34),0)</f>
        <v>79</v>
      </c>
      <c r="K35" s="10"/>
      <c r="L35" s="11">
        <f>F35+H35+J35</f>
        <v>2726</v>
      </c>
      <c r="M35" s="5" t="s">
        <v>51</v>
      </c>
      <c r="N35" s="1" t="s">
        <v>72</v>
      </c>
      <c r="O35" s="1" t="s">
        <v>72</v>
      </c>
      <c r="P35" s="1" t="s">
        <v>51</v>
      </c>
      <c r="Q35" s="1" t="s">
        <v>51</v>
      </c>
      <c r="R35" s="1" t="s">
        <v>51</v>
      </c>
      <c r="AV35" s="1" t="s">
        <v>51</v>
      </c>
      <c r="AW35" s="1" t="s">
        <v>51</v>
      </c>
      <c r="AX35" s="1" t="s">
        <v>51</v>
      </c>
      <c r="AY35" s="1" t="s">
        <v>51</v>
      </c>
    </row>
    <row r="36" spans="1:51" ht="30" customHeight="1" x14ac:dyDescent="0.3">
      <c r="A36" s="6"/>
      <c r="B36" s="6"/>
      <c r="C36" s="6"/>
      <c r="D36" s="6"/>
      <c r="E36" s="10"/>
      <c r="F36" s="11"/>
      <c r="G36" s="10"/>
      <c r="H36" s="11"/>
      <c r="I36" s="10"/>
      <c r="J36" s="11"/>
      <c r="K36" s="10"/>
      <c r="L36" s="11"/>
      <c r="M36" s="6"/>
    </row>
    <row r="37" spans="1:51" ht="30" customHeight="1" x14ac:dyDescent="0.3">
      <c r="A37" s="45" t="s">
        <v>1221</v>
      </c>
      <c r="B37" s="45"/>
      <c r="C37" s="45"/>
      <c r="D37" s="45"/>
      <c r="E37" s="46"/>
      <c r="F37" s="47"/>
      <c r="G37" s="46"/>
      <c r="H37" s="47"/>
      <c r="I37" s="46"/>
      <c r="J37" s="47"/>
      <c r="K37" s="46"/>
      <c r="L37" s="47"/>
      <c r="M37" s="45"/>
      <c r="N37" s="1" t="s">
        <v>100</v>
      </c>
    </row>
    <row r="38" spans="1:51" ht="30" customHeight="1" x14ac:dyDescent="0.3">
      <c r="A38" s="5" t="s">
        <v>514</v>
      </c>
      <c r="B38" s="5" t="s">
        <v>515</v>
      </c>
      <c r="C38" s="5" t="s">
        <v>67</v>
      </c>
      <c r="D38" s="6">
        <v>1</v>
      </c>
      <c r="E38" s="10">
        <f>'자재 및 노임단가'!O15</f>
        <v>34000</v>
      </c>
      <c r="F38" s="11">
        <f>TRUNC(E38*D38,1)</f>
        <v>34000</v>
      </c>
      <c r="G38" s="10">
        <f>'자재 및 노임단가'!P15</f>
        <v>0</v>
      </c>
      <c r="H38" s="11">
        <f>TRUNC(G38*D38,1)</f>
        <v>0</v>
      </c>
      <c r="I38" s="10">
        <f>'자재 및 노임단가'!V15</f>
        <v>0</v>
      </c>
      <c r="J38" s="11">
        <f>TRUNC(I38*D38,1)</f>
        <v>0</v>
      </c>
      <c r="K38" s="10">
        <f>TRUNC(E38+G38+I38,1)</f>
        <v>34000</v>
      </c>
      <c r="L38" s="11">
        <f>TRUNC(F38+H38+J38,1)</f>
        <v>34000</v>
      </c>
      <c r="M38" s="5" t="s">
        <v>51</v>
      </c>
      <c r="N38" s="1" t="s">
        <v>100</v>
      </c>
      <c r="O38" s="1" t="s">
        <v>516</v>
      </c>
      <c r="P38" s="1" t="s">
        <v>63</v>
      </c>
      <c r="Q38" s="1" t="s">
        <v>63</v>
      </c>
      <c r="R38" s="1" t="s">
        <v>62</v>
      </c>
      <c r="AV38" s="1" t="s">
        <v>51</v>
      </c>
      <c r="AW38" s="1" t="s">
        <v>517</v>
      </c>
      <c r="AX38" s="1" t="s">
        <v>51</v>
      </c>
      <c r="AY38" s="1" t="s">
        <v>51</v>
      </c>
    </row>
    <row r="39" spans="1:51" ht="30" customHeight="1" x14ac:dyDescent="0.3">
      <c r="A39" s="5" t="s">
        <v>476</v>
      </c>
      <c r="B39" s="5" t="s">
        <v>51</v>
      </c>
      <c r="C39" s="5" t="s">
        <v>51</v>
      </c>
      <c r="D39" s="6"/>
      <c r="E39" s="10"/>
      <c r="F39" s="11">
        <f>TRUNC(SUMIF(N38:N38, N37, F38:F38),0)</f>
        <v>34000</v>
      </c>
      <c r="G39" s="10"/>
      <c r="H39" s="11">
        <f>TRUNC(SUMIF(N38:N38, N37, H38:H38),0)</f>
        <v>0</v>
      </c>
      <c r="I39" s="10"/>
      <c r="J39" s="11">
        <f>TRUNC(SUMIF(N38:N38, N37, J38:J38),0)</f>
        <v>0</v>
      </c>
      <c r="K39" s="10"/>
      <c r="L39" s="11">
        <f>F39+H39+J39</f>
        <v>34000</v>
      </c>
      <c r="M39" s="5" t="s">
        <v>51</v>
      </c>
      <c r="N39" s="1" t="s">
        <v>72</v>
      </c>
      <c r="O39" s="1" t="s">
        <v>72</v>
      </c>
      <c r="P39" s="1" t="s">
        <v>51</v>
      </c>
      <c r="Q39" s="1" t="s">
        <v>51</v>
      </c>
      <c r="R39" s="1" t="s">
        <v>51</v>
      </c>
      <c r="AV39" s="1" t="s">
        <v>51</v>
      </c>
      <c r="AW39" s="1" t="s">
        <v>51</v>
      </c>
      <c r="AX39" s="1" t="s">
        <v>51</v>
      </c>
      <c r="AY39" s="1" t="s">
        <v>51</v>
      </c>
    </row>
    <row r="40" spans="1:51" ht="30" customHeight="1" x14ac:dyDescent="0.3">
      <c r="A40" s="6"/>
      <c r="B40" s="6"/>
      <c r="C40" s="6"/>
      <c r="D40" s="6"/>
      <c r="E40" s="10"/>
      <c r="F40" s="11"/>
      <c r="G40" s="10"/>
      <c r="H40" s="11"/>
      <c r="I40" s="10"/>
      <c r="J40" s="11"/>
      <c r="K40" s="10"/>
      <c r="L40" s="11"/>
      <c r="M40" s="6"/>
    </row>
    <row r="41" spans="1:51" ht="30" customHeight="1" x14ac:dyDescent="0.3">
      <c r="A41" s="45" t="s">
        <v>518</v>
      </c>
      <c r="B41" s="45"/>
      <c r="C41" s="45"/>
      <c r="D41" s="45"/>
      <c r="E41" s="46"/>
      <c r="F41" s="47"/>
      <c r="G41" s="46"/>
      <c r="H41" s="47"/>
      <c r="I41" s="46"/>
      <c r="J41" s="47"/>
      <c r="K41" s="46"/>
      <c r="L41" s="47"/>
      <c r="M41" s="45"/>
      <c r="N41" s="1" t="s">
        <v>106</v>
      </c>
    </row>
    <row r="42" spans="1:51" ht="30" customHeight="1" x14ac:dyDescent="0.3">
      <c r="A42" s="5" t="s">
        <v>519</v>
      </c>
      <c r="B42" s="5" t="s">
        <v>103</v>
      </c>
      <c r="C42" s="5" t="s">
        <v>104</v>
      </c>
      <c r="D42" s="6">
        <v>1.1000000000000001</v>
      </c>
      <c r="E42" s="10">
        <f>'자재 및 노임단가'!O16</f>
        <v>4000</v>
      </c>
      <c r="F42" s="11">
        <f>TRUNC(E42*D42,1)</f>
        <v>4400</v>
      </c>
      <c r="G42" s="10">
        <f>'자재 및 노임단가'!P16</f>
        <v>0</v>
      </c>
      <c r="H42" s="11">
        <f>TRUNC(G42*D42,1)</f>
        <v>0</v>
      </c>
      <c r="I42" s="10">
        <f>'자재 및 노임단가'!V16</f>
        <v>0</v>
      </c>
      <c r="J42" s="11">
        <f>TRUNC(I42*D42,1)</f>
        <v>0</v>
      </c>
      <c r="K42" s="10">
        <f>TRUNC(E42+G42+I42,1)</f>
        <v>4000</v>
      </c>
      <c r="L42" s="11">
        <f>TRUNC(F42+H42+J42,1)</f>
        <v>4400</v>
      </c>
      <c r="M42" s="5" t="s">
        <v>51</v>
      </c>
      <c r="N42" s="1" t="s">
        <v>106</v>
      </c>
      <c r="O42" s="1" t="s">
        <v>520</v>
      </c>
      <c r="P42" s="1" t="s">
        <v>63</v>
      </c>
      <c r="Q42" s="1" t="s">
        <v>63</v>
      </c>
      <c r="R42" s="1" t="s">
        <v>62</v>
      </c>
      <c r="AV42" s="1" t="s">
        <v>51</v>
      </c>
      <c r="AW42" s="1" t="s">
        <v>521</v>
      </c>
      <c r="AX42" s="1" t="s">
        <v>51</v>
      </c>
      <c r="AY42" s="1" t="s">
        <v>51</v>
      </c>
    </row>
    <row r="43" spans="1:51" ht="30" customHeight="1" x14ac:dyDescent="0.3">
      <c r="A43" s="5" t="s">
        <v>476</v>
      </c>
      <c r="B43" s="5" t="s">
        <v>51</v>
      </c>
      <c r="C43" s="5" t="s">
        <v>51</v>
      </c>
      <c r="D43" s="6"/>
      <c r="E43" s="10"/>
      <c r="F43" s="11">
        <f>TRUNC(SUMIF(N42:N42, N41, F42:F42),0)</f>
        <v>4400</v>
      </c>
      <c r="G43" s="10"/>
      <c r="H43" s="11">
        <f>TRUNC(SUMIF(N42:N42, N41, H42:H42),0)</f>
        <v>0</v>
      </c>
      <c r="I43" s="10"/>
      <c r="J43" s="11">
        <f>TRUNC(SUMIF(N42:N42, N41, J42:J42),0)</f>
        <v>0</v>
      </c>
      <c r="K43" s="10"/>
      <c r="L43" s="11">
        <f>F43+H43+J43</f>
        <v>4400</v>
      </c>
      <c r="M43" s="5" t="s">
        <v>51</v>
      </c>
      <c r="N43" s="1" t="s">
        <v>72</v>
      </c>
      <c r="O43" s="1" t="s">
        <v>72</v>
      </c>
      <c r="P43" s="1" t="s">
        <v>51</v>
      </c>
      <c r="Q43" s="1" t="s">
        <v>51</v>
      </c>
      <c r="R43" s="1" t="s">
        <v>51</v>
      </c>
      <c r="AV43" s="1" t="s">
        <v>51</v>
      </c>
      <c r="AW43" s="1" t="s">
        <v>51</v>
      </c>
      <c r="AX43" s="1" t="s">
        <v>51</v>
      </c>
      <c r="AY43" s="1" t="s">
        <v>51</v>
      </c>
    </row>
    <row r="44" spans="1:51" ht="30" customHeight="1" x14ac:dyDescent="0.3">
      <c r="A44" s="6"/>
      <c r="B44" s="6"/>
      <c r="C44" s="6"/>
      <c r="D44" s="6"/>
      <c r="E44" s="10"/>
      <c r="F44" s="11"/>
      <c r="G44" s="10"/>
      <c r="H44" s="11"/>
      <c r="I44" s="10"/>
      <c r="J44" s="11"/>
      <c r="K44" s="10"/>
      <c r="L44" s="11"/>
      <c r="M44" s="6"/>
    </row>
    <row r="45" spans="1:51" ht="30" customHeight="1" x14ac:dyDescent="0.3">
      <c r="A45" s="45" t="s">
        <v>1222</v>
      </c>
      <c r="B45" s="45"/>
      <c r="C45" s="45"/>
      <c r="D45" s="45"/>
      <c r="E45" s="46"/>
      <c r="F45" s="47"/>
      <c r="G45" s="46"/>
      <c r="H45" s="47"/>
      <c r="I45" s="46"/>
      <c r="J45" s="47"/>
      <c r="K45" s="46"/>
      <c r="L45" s="47"/>
      <c r="M45" s="45"/>
      <c r="N45" s="1" t="s">
        <v>111</v>
      </c>
    </row>
    <row r="46" spans="1:51" ht="30" customHeight="1" x14ac:dyDescent="0.3">
      <c r="A46" s="5" t="s">
        <v>522</v>
      </c>
      <c r="B46" s="5" t="s">
        <v>523</v>
      </c>
      <c r="C46" s="5" t="s">
        <v>67</v>
      </c>
      <c r="D46" s="6">
        <v>1.05</v>
      </c>
      <c r="E46" s="10">
        <f>'자재 및 노임단가'!O10</f>
        <v>24900</v>
      </c>
      <c r="F46" s="11">
        <f>TRUNC(E46*D46,1)</f>
        <v>26145</v>
      </c>
      <c r="G46" s="10">
        <f>'자재 및 노임단가'!P10</f>
        <v>0</v>
      </c>
      <c r="H46" s="11">
        <f>TRUNC(G46*D46,1)</f>
        <v>0</v>
      </c>
      <c r="I46" s="10">
        <f>'자재 및 노임단가'!V10</f>
        <v>0</v>
      </c>
      <c r="J46" s="11">
        <f>TRUNC(I46*D46,1)</f>
        <v>0</v>
      </c>
      <c r="K46" s="10">
        <f>TRUNC(E46+G46+I46,1)</f>
        <v>24900</v>
      </c>
      <c r="L46" s="11">
        <f>TRUNC(F46+H46+J46,1)</f>
        <v>26145</v>
      </c>
      <c r="M46" s="5" t="s">
        <v>51</v>
      </c>
      <c r="N46" s="1" t="s">
        <v>111</v>
      </c>
      <c r="O46" s="1" t="s">
        <v>524</v>
      </c>
      <c r="P46" s="1" t="s">
        <v>63</v>
      </c>
      <c r="Q46" s="1" t="s">
        <v>63</v>
      </c>
      <c r="R46" s="1" t="s">
        <v>62</v>
      </c>
      <c r="AV46" s="1" t="s">
        <v>51</v>
      </c>
      <c r="AW46" s="1" t="s">
        <v>525</v>
      </c>
      <c r="AX46" s="1" t="s">
        <v>51</v>
      </c>
      <c r="AY46" s="1" t="s">
        <v>51</v>
      </c>
    </row>
    <row r="47" spans="1:51" ht="30" customHeight="1" x14ac:dyDescent="0.3">
      <c r="A47" s="5" t="s">
        <v>526</v>
      </c>
      <c r="B47" s="5" t="s">
        <v>527</v>
      </c>
      <c r="C47" s="5" t="s">
        <v>67</v>
      </c>
      <c r="D47" s="6">
        <v>1</v>
      </c>
      <c r="E47" s="10">
        <f>일위대가목록!E35</f>
        <v>1017</v>
      </c>
      <c r="F47" s="11">
        <f>TRUNC(E47*D47,1)</f>
        <v>1017</v>
      </c>
      <c r="G47" s="10">
        <f>일위대가목록!F35</f>
        <v>6343</v>
      </c>
      <c r="H47" s="11">
        <f>TRUNC(G47*D47,1)</f>
        <v>6343</v>
      </c>
      <c r="I47" s="10">
        <f>일위대가목록!G35</f>
        <v>0</v>
      </c>
      <c r="J47" s="11">
        <f>TRUNC(I47*D47,1)</f>
        <v>0</v>
      </c>
      <c r="K47" s="10">
        <f>TRUNC(E47+G47+I47,1)</f>
        <v>7360</v>
      </c>
      <c r="L47" s="11">
        <f>TRUNC(F47+H47+J47,1)</f>
        <v>7360</v>
      </c>
      <c r="M47" s="5" t="s">
        <v>528</v>
      </c>
      <c r="N47" s="1" t="s">
        <v>111</v>
      </c>
      <c r="O47" s="1" t="s">
        <v>529</v>
      </c>
      <c r="P47" s="1" t="s">
        <v>62</v>
      </c>
      <c r="Q47" s="1" t="s">
        <v>63</v>
      </c>
      <c r="R47" s="1" t="s">
        <v>63</v>
      </c>
      <c r="AV47" s="1" t="s">
        <v>51</v>
      </c>
      <c r="AW47" s="1" t="s">
        <v>530</v>
      </c>
      <c r="AX47" s="1" t="s">
        <v>51</v>
      </c>
      <c r="AY47" s="1" t="s">
        <v>51</v>
      </c>
    </row>
    <row r="48" spans="1:51" ht="30" customHeight="1" x14ac:dyDescent="0.3">
      <c r="A48" s="5" t="s">
        <v>476</v>
      </c>
      <c r="B48" s="5" t="s">
        <v>51</v>
      </c>
      <c r="C48" s="5" t="s">
        <v>51</v>
      </c>
      <c r="D48" s="6"/>
      <c r="E48" s="10"/>
      <c r="F48" s="11">
        <f>TRUNC(SUMIF(N46:N47, N45, F46:F47),0)</f>
        <v>27162</v>
      </c>
      <c r="G48" s="10"/>
      <c r="H48" s="11">
        <f>TRUNC(SUMIF(N46:N47, N45, H46:H47),0)</f>
        <v>6343</v>
      </c>
      <c r="I48" s="10"/>
      <c r="J48" s="11">
        <f>TRUNC(SUMIF(N46:N47, N45, J46:J47),0)</f>
        <v>0</v>
      </c>
      <c r="K48" s="10"/>
      <c r="L48" s="11">
        <f>F48+H48+J48</f>
        <v>33505</v>
      </c>
      <c r="M48" s="5" t="s">
        <v>51</v>
      </c>
      <c r="N48" s="1" t="s">
        <v>72</v>
      </c>
      <c r="O48" s="1" t="s">
        <v>72</v>
      </c>
      <c r="P48" s="1" t="s">
        <v>51</v>
      </c>
      <c r="Q48" s="1" t="s">
        <v>51</v>
      </c>
      <c r="R48" s="1" t="s">
        <v>51</v>
      </c>
      <c r="AV48" s="1" t="s">
        <v>51</v>
      </c>
      <c r="AW48" s="1" t="s">
        <v>51</v>
      </c>
      <c r="AX48" s="1" t="s">
        <v>51</v>
      </c>
      <c r="AY48" s="1" t="s">
        <v>51</v>
      </c>
    </row>
    <row r="49" spans="1:51" ht="30" customHeight="1" x14ac:dyDescent="0.3">
      <c r="A49" s="6"/>
      <c r="B49" s="6"/>
      <c r="C49" s="6"/>
      <c r="D49" s="6"/>
      <c r="E49" s="10"/>
      <c r="F49" s="11"/>
      <c r="G49" s="10"/>
      <c r="H49" s="11"/>
      <c r="I49" s="10"/>
      <c r="J49" s="11"/>
      <c r="K49" s="10"/>
      <c r="L49" s="11"/>
      <c r="M49" s="6"/>
    </row>
    <row r="50" spans="1:51" ht="30" customHeight="1" x14ac:dyDescent="0.3">
      <c r="A50" s="45" t="s">
        <v>1223</v>
      </c>
      <c r="B50" s="45"/>
      <c r="C50" s="45"/>
      <c r="D50" s="45"/>
      <c r="E50" s="46"/>
      <c r="F50" s="47"/>
      <c r="G50" s="46"/>
      <c r="H50" s="47"/>
      <c r="I50" s="46"/>
      <c r="J50" s="47"/>
      <c r="K50" s="46"/>
      <c r="L50" s="47"/>
      <c r="M50" s="45"/>
      <c r="N50" s="1" t="s">
        <v>116</v>
      </c>
    </row>
    <row r="51" spans="1:51" ht="30" customHeight="1" x14ac:dyDescent="0.3">
      <c r="A51" s="5" t="s">
        <v>531</v>
      </c>
      <c r="B51" s="5" t="s">
        <v>532</v>
      </c>
      <c r="C51" s="5" t="s">
        <v>67</v>
      </c>
      <c r="D51" s="6">
        <v>2.1</v>
      </c>
      <c r="E51" s="10">
        <f>'자재 및 노임단가'!O14</f>
        <v>2725</v>
      </c>
      <c r="F51" s="11">
        <f>TRUNC(E51*D51,1)</f>
        <v>5722.5</v>
      </c>
      <c r="G51" s="10">
        <f>'자재 및 노임단가'!P14</f>
        <v>0</v>
      </c>
      <c r="H51" s="11">
        <f>TRUNC(G51*D51,1)</f>
        <v>0</v>
      </c>
      <c r="I51" s="10">
        <f>'자재 및 노임단가'!V14</f>
        <v>0</v>
      </c>
      <c r="J51" s="11">
        <f>TRUNC(I51*D51,1)</f>
        <v>0</v>
      </c>
      <c r="K51" s="10">
        <f>TRUNC(E51+G51+I51,1)</f>
        <v>2725</v>
      </c>
      <c r="L51" s="11">
        <f>TRUNC(F51+H51+J51,1)</f>
        <v>5722.5</v>
      </c>
      <c r="M51" s="5" t="s">
        <v>51</v>
      </c>
      <c r="N51" s="1" t="s">
        <v>116</v>
      </c>
      <c r="O51" s="1" t="s">
        <v>533</v>
      </c>
      <c r="P51" s="1" t="s">
        <v>63</v>
      </c>
      <c r="Q51" s="1" t="s">
        <v>63</v>
      </c>
      <c r="R51" s="1" t="s">
        <v>62</v>
      </c>
      <c r="AV51" s="1" t="s">
        <v>51</v>
      </c>
      <c r="AW51" s="1" t="s">
        <v>534</v>
      </c>
      <c r="AX51" s="1" t="s">
        <v>51</v>
      </c>
      <c r="AY51" s="1" t="s">
        <v>51</v>
      </c>
    </row>
    <row r="52" spans="1:51" ht="30" customHeight="1" x14ac:dyDescent="0.3">
      <c r="A52" s="5" t="s">
        <v>113</v>
      </c>
      <c r="B52" s="5" t="s">
        <v>535</v>
      </c>
      <c r="C52" s="5" t="s">
        <v>67</v>
      </c>
      <c r="D52" s="6">
        <v>1</v>
      </c>
      <c r="E52" s="10">
        <f>일위대가목록!E36</f>
        <v>0</v>
      </c>
      <c r="F52" s="11">
        <f>TRUNC(E52*D52,1)</f>
        <v>0</v>
      </c>
      <c r="G52" s="10">
        <f>일위대가목록!F36</f>
        <v>19031</v>
      </c>
      <c r="H52" s="11">
        <f>TRUNC(G52*D52,1)</f>
        <v>19031</v>
      </c>
      <c r="I52" s="10">
        <f>일위대가목록!G36</f>
        <v>190</v>
      </c>
      <c r="J52" s="11">
        <f>TRUNC(I52*D52,1)</f>
        <v>190</v>
      </c>
      <c r="K52" s="10">
        <f>TRUNC(E52+G52+I52,1)</f>
        <v>19221</v>
      </c>
      <c r="L52" s="11">
        <f>TRUNC(F52+H52+J52,1)</f>
        <v>19221</v>
      </c>
      <c r="M52" s="5" t="s">
        <v>536</v>
      </c>
      <c r="N52" s="1" t="s">
        <v>116</v>
      </c>
      <c r="O52" s="1" t="s">
        <v>537</v>
      </c>
      <c r="P52" s="1" t="s">
        <v>62</v>
      </c>
      <c r="Q52" s="1" t="s">
        <v>63</v>
      </c>
      <c r="R52" s="1" t="s">
        <v>63</v>
      </c>
      <c r="AV52" s="1" t="s">
        <v>51</v>
      </c>
      <c r="AW52" s="1" t="s">
        <v>538</v>
      </c>
      <c r="AX52" s="1" t="s">
        <v>51</v>
      </c>
      <c r="AY52" s="1" t="s">
        <v>51</v>
      </c>
    </row>
    <row r="53" spans="1:51" ht="30" customHeight="1" x14ac:dyDescent="0.3">
      <c r="A53" s="5" t="s">
        <v>476</v>
      </c>
      <c r="B53" s="5" t="s">
        <v>51</v>
      </c>
      <c r="C53" s="5" t="s">
        <v>51</v>
      </c>
      <c r="D53" s="6"/>
      <c r="E53" s="10"/>
      <c r="F53" s="11">
        <f>TRUNC(SUMIF(N51:N52, N50, F51:F52),0)</f>
        <v>5722</v>
      </c>
      <c r="G53" s="10"/>
      <c r="H53" s="11">
        <f>TRUNC(SUMIF(N51:N52, N50, H51:H52),0)</f>
        <v>19031</v>
      </c>
      <c r="I53" s="10"/>
      <c r="J53" s="11">
        <f>TRUNC(SUMIF(N51:N52, N50, J51:J52),0)</f>
        <v>190</v>
      </c>
      <c r="K53" s="10"/>
      <c r="L53" s="11">
        <f>F53+H53+J53</f>
        <v>24943</v>
      </c>
      <c r="M53" s="5" t="s">
        <v>51</v>
      </c>
      <c r="N53" s="1" t="s">
        <v>72</v>
      </c>
      <c r="O53" s="1" t="s">
        <v>72</v>
      </c>
      <c r="P53" s="1" t="s">
        <v>51</v>
      </c>
      <c r="Q53" s="1" t="s">
        <v>51</v>
      </c>
      <c r="R53" s="1" t="s">
        <v>51</v>
      </c>
      <c r="AV53" s="1" t="s">
        <v>51</v>
      </c>
      <c r="AW53" s="1" t="s">
        <v>51</v>
      </c>
      <c r="AX53" s="1" t="s">
        <v>51</v>
      </c>
      <c r="AY53" s="1" t="s">
        <v>51</v>
      </c>
    </row>
    <row r="54" spans="1:51" ht="30" customHeight="1" x14ac:dyDescent="0.3">
      <c r="A54" s="6"/>
      <c r="B54" s="6"/>
      <c r="C54" s="6"/>
      <c r="D54" s="6"/>
      <c r="E54" s="10"/>
      <c r="F54" s="11"/>
      <c r="G54" s="10"/>
      <c r="H54" s="11"/>
      <c r="I54" s="10"/>
      <c r="J54" s="11"/>
      <c r="K54" s="10"/>
      <c r="L54" s="11"/>
      <c r="M54" s="6"/>
    </row>
    <row r="55" spans="1:51" ht="30" customHeight="1" x14ac:dyDescent="0.3">
      <c r="A55" s="45" t="s">
        <v>1224</v>
      </c>
      <c r="B55" s="45"/>
      <c r="C55" s="45"/>
      <c r="D55" s="45"/>
      <c r="E55" s="46"/>
      <c r="F55" s="47"/>
      <c r="G55" s="46"/>
      <c r="H55" s="47"/>
      <c r="I55" s="46"/>
      <c r="J55" s="47"/>
      <c r="K55" s="46"/>
      <c r="L55" s="47"/>
      <c r="M55" s="45"/>
      <c r="N55" s="1" t="s">
        <v>121</v>
      </c>
    </row>
    <row r="56" spans="1:51" ht="30" customHeight="1" x14ac:dyDescent="0.3">
      <c r="A56" s="5" t="s">
        <v>539</v>
      </c>
      <c r="B56" s="5" t="s">
        <v>540</v>
      </c>
      <c r="C56" s="5" t="s">
        <v>104</v>
      </c>
      <c r="D56" s="6">
        <v>1.05</v>
      </c>
      <c r="E56" s="10">
        <f>'자재 및 노임단가'!O40</f>
        <v>2420</v>
      </c>
      <c r="F56" s="11">
        <f>TRUNC(E56*D56,1)</f>
        <v>2541</v>
      </c>
      <c r="G56" s="10">
        <f>'자재 및 노임단가'!P40</f>
        <v>0</v>
      </c>
      <c r="H56" s="11">
        <f>TRUNC(G56*D56,1)</f>
        <v>0</v>
      </c>
      <c r="I56" s="10">
        <f>'자재 및 노임단가'!V40</f>
        <v>0</v>
      </c>
      <c r="J56" s="11">
        <f>TRUNC(I56*D56,1)</f>
        <v>0</v>
      </c>
      <c r="K56" s="10">
        <f t="shared" ref="K56:L60" si="6">TRUNC(E56+G56+I56,1)</f>
        <v>2420</v>
      </c>
      <c r="L56" s="11">
        <f t="shared" si="6"/>
        <v>2541</v>
      </c>
      <c r="M56" s="5" t="s">
        <v>51</v>
      </c>
      <c r="N56" s="1" t="s">
        <v>121</v>
      </c>
      <c r="O56" s="1" t="s">
        <v>541</v>
      </c>
      <c r="P56" s="1" t="s">
        <v>63</v>
      </c>
      <c r="Q56" s="1" t="s">
        <v>63</v>
      </c>
      <c r="R56" s="1" t="s">
        <v>62</v>
      </c>
      <c r="AV56" s="1" t="s">
        <v>51</v>
      </c>
      <c r="AW56" s="1" t="s">
        <v>542</v>
      </c>
      <c r="AX56" s="1" t="s">
        <v>51</v>
      </c>
      <c r="AY56" s="1" t="s">
        <v>51</v>
      </c>
    </row>
    <row r="57" spans="1:51" ht="30" customHeight="1" x14ac:dyDescent="0.3">
      <c r="A57" s="5" t="s">
        <v>543</v>
      </c>
      <c r="B57" s="5" t="s">
        <v>544</v>
      </c>
      <c r="C57" s="5" t="s">
        <v>391</v>
      </c>
      <c r="D57" s="6">
        <v>1.8939999999999999</v>
      </c>
      <c r="E57" s="10">
        <f>일위대가목록!E37</f>
        <v>87</v>
      </c>
      <c r="F57" s="11">
        <f>TRUNC(E57*D57,1)</f>
        <v>164.7</v>
      </c>
      <c r="G57" s="10">
        <f>일위대가목록!F37</f>
        <v>2905</v>
      </c>
      <c r="H57" s="11">
        <f>TRUNC(G57*D57,1)</f>
        <v>5502</v>
      </c>
      <c r="I57" s="10">
        <f>일위대가목록!G37</f>
        <v>145</v>
      </c>
      <c r="J57" s="11">
        <f>TRUNC(I57*D57,1)</f>
        <v>274.60000000000002</v>
      </c>
      <c r="K57" s="10">
        <f t="shared" si="6"/>
        <v>3137</v>
      </c>
      <c r="L57" s="11">
        <f t="shared" si="6"/>
        <v>5941.3</v>
      </c>
      <c r="M57" s="5" t="s">
        <v>545</v>
      </c>
      <c r="N57" s="1" t="s">
        <v>121</v>
      </c>
      <c r="O57" s="1" t="s">
        <v>546</v>
      </c>
      <c r="P57" s="1" t="s">
        <v>62</v>
      </c>
      <c r="Q57" s="1" t="s">
        <v>63</v>
      </c>
      <c r="R57" s="1" t="s">
        <v>63</v>
      </c>
      <c r="AV57" s="1" t="s">
        <v>51</v>
      </c>
      <c r="AW57" s="1" t="s">
        <v>547</v>
      </c>
      <c r="AX57" s="1" t="s">
        <v>51</v>
      </c>
      <c r="AY57" s="1" t="s">
        <v>51</v>
      </c>
    </row>
    <row r="58" spans="1:51" ht="30" customHeight="1" x14ac:dyDescent="0.3">
      <c r="A58" s="5" t="s">
        <v>389</v>
      </c>
      <c r="B58" s="5" t="s">
        <v>390</v>
      </c>
      <c r="C58" s="5" t="s">
        <v>391</v>
      </c>
      <c r="D58" s="6">
        <v>-9.4700000000000006E-2</v>
      </c>
      <c r="E58" s="10">
        <f>'자재 및 노임단가'!O8</f>
        <v>375</v>
      </c>
      <c r="F58" s="11">
        <f>TRUNC(E58*D58,1)</f>
        <v>-35.5</v>
      </c>
      <c r="G58" s="10">
        <f>'자재 및 노임단가'!P8</f>
        <v>0</v>
      </c>
      <c r="H58" s="11">
        <f>TRUNC(G58*D58,1)</f>
        <v>0</v>
      </c>
      <c r="I58" s="10">
        <f>'자재 및 노임단가'!V8</f>
        <v>0</v>
      </c>
      <c r="J58" s="11">
        <f>TRUNC(I58*D58,1)</f>
        <v>0</v>
      </c>
      <c r="K58" s="10">
        <f t="shared" si="6"/>
        <v>375</v>
      </c>
      <c r="L58" s="11">
        <f t="shared" si="6"/>
        <v>-35.5</v>
      </c>
      <c r="M58" s="5" t="s">
        <v>392</v>
      </c>
      <c r="N58" s="1" t="s">
        <v>121</v>
      </c>
      <c r="O58" s="1" t="s">
        <v>393</v>
      </c>
      <c r="P58" s="1" t="s">
        <v>63</v>
      </c>
      <c r="Q58" s="1" t="s">
        <v>63</v>
      </c>
      <c r="R58" s="1" t="s">
        <v>62</v>
      </c>
      <c r="AV58" s="1" t="s">
        <v>51</v>
      </c>
      <c r="AW58" s="1" t="s">
        <v>548</v>
      </c>
      <c r="AX58" s="1" t="s">
        <v>51</v>
      </c>
      <c r="AY58" s="1" t="s">
        <v>51</v>
      </c>
    </row>
    <row r="59" spans="1:51" ht="30" customHeight="1" x14ac:dyDescent="0.3">
      <c r="A59" s="5" t="s">
        <v>549</v>
      </c>
      <c r="B59" s="5" t="s">
        <v>550</v>
      </c>
      <c r="C59" s="5" t="s">
        <v>67</v>
      </c>
      <c r="D59" s="6">
        <v>9.4500000000000001E-2</v>
      </c>
      <c r="E59" s="10">
        <f>'자재 및 노임단가'!O7</f>
        <v>8580</v>
      </c>
      <c r="F59" s="11">
        <f>TRUNC(E59*D59,1)</f>
        <v>810.8</v>
      </c>
      <c r="G59" s="10">
        <f>'자재 및 노임단가'!P7</f>
        <v>0</v>
      </c>
      <c r="H59" s="11">
        <f>TRUNC(G59*D59,1)</f>
        <v>0</v>
      </c>
      <c r="I59" s="10">
        <f>'자재 및 노임단가'!V7</f>
        <v>0</v>
      </c>
      <c r="J59" s="11">
        <f>TRUNC(I59*D59,1)</f>
        <v>0</v>
      </c>
      <c r="K59" s="10">
        <f t="shared" si="6"/>
        <v>8580</v>
      </c>
      <c r="L59" s="11">
        <f t="shared" si="6"/>
        <v>810.8</v>
      </c>
      <c r="M59" s="5" t="s">
        <v>51</v>
      </c>
      <c r="N59" s="1" t="s">
        <v>121</v>
      </c>
      <c r="O59" s="1" t="s">
        <v>551</v>
      </c>
      <c r="P59" s="1" t="s">
        <v>63</v>
      </c>
      <c r="Q59" s="1" t="s">
        <v>63</v>
      </c>
      <c r="R59" s="1" t="s">
        <v>62</v>
      </c>
      <c r="AV59" s="1" t="s">
        <v>51</v>
      </c>
      <c r="AW59" s="1" t="s">
        <v>552</v>
      </c>
      <c r="AX59" s="1" t="s">
        <v>51</v>
      </c>
      <c r="AY59" s="1" t="s">
        <v>51</v>
      </c>
    </row>
    <row r="60" spans="1:51" ht="30" customHeight="1" x14ac:dyDescent="0.3">
      <c r="A60" s="5" t="s">
        <v>553</v>
      </c>
      <c r="B60" s="5" t="s">
        <v>554</v>
      </c>
      <c r="C60" s="5" t="s">
        <v>67</v>
      </c>
      <c r="D60" s="6">
        <v>0.09</v>
      </c>
      <c r="E60" s="10">
        <f>일위대가목록!E38</f>
        <v>0</v>
      </c>
      <c r="F60" s="11">
        <f>TRUNC(E60*D60,1)</f>
        <v>0</v>
      </c>
      <c r="G60" s="10">
        <f>일위대가목록!F38</f>
        <v>17029</v>
      </c>
      <c r="H60" s="11">
        <f>TRUNC(G60*D60,1)</f>
        <v>1532.6</v>
      </c>
      <c r="I60" s="10">
        <f>일위대가목록!G38</f>
        <v>340</v>
      </c>
      <c r="J60" s="11">
        <f>TRUNC(I60*D60,1)</f>
        <v>30.6</v>
      </c>
      <c r="K60" s="10">
        <f t="shared" si="6"/>
        <v>17369</v>
      </c>
      <c r="L60" s="11">
        <f t="shared" si="6"/>
        <v>1563.2</v>
      </c>
      <c r="M60" s="5" t="s">
        <v>555</v>
      </c>
      <c r="N60" s="1" t="s">
        <v>121</v>
      </c>
      <c r="O60" s="1" t="s">
        <v>556</v>
      </c>
      <c r="P60" s="1" t="s">
        <v>62</v>
      </c>
      <c r="Q60" s="1" t="s">
        <v>63</v>
      </c>
      <c r="R60" s="1" t="s">
        <v>63</v>
      </c>
      <c r="AV60" s="1" t="s">
        <v>51</v>
      </c>
      <c r="AW60" s="1" t="s">
        <v>557</v>
      </c>
      <c r="AX60" s="1" t="s">
        <v>51</v>
      </c>
      <c r="AY60" s="1" t="s">
        <v>51</v>
      </c>
    </row>
    <row r="61" spans="1:51" ht="30" customHeight="1" x14ac:dyDescent="0.3">
      <c r="A61" s="5" t="s">
        <v>476</v>
      </c>
      <c r="B61" s="5" t="s">
        <v>51</v>
      </c>
      <c r="C61" s="5" t="s">
        <v>51</v>
      </c>
      <c r="D61" s="6"/>
      <c r="E61" s="10"/>
      <c r="F61" s="11">
        <f>TRUNC(SUMIF(N56:N60, N55, F56:F60),0)</f>
        <v>3481</v>
      </c>
      <c r="G61" s="10"/>
      <c r="H61" s="11">
        <f>TRUNC(SUMIF(N56:N60, N55, H56:H60),0)</f>
        <v>7034</v>
      </c>
      <c r="I61" s="10"/>
      <c r="J61" s="11">
        <f>TRUNC(SUMIF(N56:N60, N55, J56:J60),0)</f>
        <v>305</v>
      </c>
      <c r="K61" s="10"/>
      <c r="L61" s="11">
        <f>F61+H61+J61</f>
        <v>10820</v>
      </c>
      <c r="M61" s="5" t="s">
        <v>51</v>
      </c>
      <c r="N61" s="1" t="s">
        <v>72</v>
      </c>
      <c r="O61" s="1" t="s">
        <v>72</v>
      </c>
      <c r="P61" s="1" t="s">
        <v>51</v>
      </c>
      <c r="Q61" s="1" t="s">
        <v>51</v>
      </c>
      <c r="R61" s="1" t="s">
        <v>51</v>
      </c>
      <c r="AV61" s="1" t="s">
        <v>51</v>
      </c>
      <c r="AW61" s="1" t="s">
        <v>51</v>
      </c>
      <c r="AX61" s="1" t="s">
        <v>51</v>
      </c>
      <c r="AY61" s="1" t="s">
        <v>51</v>
      </c>
    </row>
    <row r="62" spans="1:51" ht="30" customHeight="1" x14ac:dyDescent="0.3">
      <c r="A62" s="6"/>
      <c r="B62" s="6"/>
      <c r="C62" s="6"/>
      <c r="D62" s="6"/>
      <c r="E62" s="10"/>
      <c r="F62" s="11"/>
      <c r="G62" s="10"/>
      <c r="H62" s="11"/>
      <c r="I62" s="10"/>
      <c r="J62" s="11"/>
      <c r="K62" s="10"/>
      <c r="L62" s="11"/>
      <c r="M62" s="6"/>
    </row>
    <row r="63" spans="1:51" ht="30" customHeight="1" x14ac:dyDescent="0.3">
      <c r="A63" s="45" t="s">
        <v>1225</v>
      </c>
      <c r="B63" s="45"/>
      <c r="C63" s="45"/>
      <c r="D63" s="45"/>
      <c r="E63" s="46"/>
      <c r="F63" s="47"/>
      <c r="G63" s="46"/>
      <c r="H63" s="47"/>
      <c r="I63" s="46"/>
      <c r="J63" s="47"/>
      <c r="K63" s="46"/>
      <c r="L63" s="47"/>
      <c r="M63" s="45"/>
      <c r="N63" s="1" t="s">
        <v>126</v>
      </c>
    </row>
    <row r="64" spans="1:51" ht="30" customHeight="1" x14ac:dyDescent="0.3">
      <c r="A64" s="5" t="s">
        <v>539</v>
      </c>
      <c r="B64" s="5" t="s">
        <v>540</v>
      </c>
      <c r="C64" s="5" t="s">
        <v>104</v>
      </c>
      <c r="D64" s="6">
        <v>1.05</v>
      </c>
      <c r="E64" s="10">
        <f>'자재 및 노임단가'!O40</f>
        <v>2420</v>
      </c>
      <c r="F64" s="11">
        <f>TRUNC(E64*D64,1)</f>
        <v>2541</v>
      </c>
      <c r="G64" s="10">
        <f>'자재 및 노임단가'!P40</f>
        <v>0</v>
      </c>
      <c r="H64" s="11">
        <f>TRUNC(G64*D64,1)</f>
        <v>0</v>
      </c>
      <c r="I64" s="10">
        <f>'자재 및 노임단가'!V40</f>
        <v>0</v>
      </c>
      <c r="J64" s="11">
        <f>TRUNC(I64*D64,1)</f>
        <v>0</v>
      </c>
      <c r="K64" s="10">
        <f t="shared" ref="K64:L68" si="7">TRUNC(E64+G64+I64,1)</f>
        <v>2420</v>
      </c>
      <c r="L64" s="11">
        <f t="shared" si="7"/>
        <v>2541</v>
      </c>
      <c r="M64" s="5" t="s">
        <v>51</v>
      </c>
      <c r="N64" s="1" t="s">
        <v>126</v>
      </c>
      <c r="O64" s="1" t="s">
        <v>541</v>
      </c>
      <c r="P64" s="1" t="s">
        <v>63</v>
      </c>
      <c r="Q64" s="1" t="s">
        <v>63</v>
      </c>
      <c r="R64" s="1" t="s">
        <v>62</v>
      </c>
      <c r="AV64" s="1" t="s">
        <v>51</v>
      </c>
      <c r="AW64" s="1" t="s">
        <v>558</v>
      </c>
      <c r="AX64" s="1" t="s">
        <v>51</v>
      </c>
      <c r="AY64" s="1" t="s">
        <v>51</v>
      </c>
    </row>
    <row r="65" spans="1:51" ht="30" customHeight="1" x14ac:dyDescent="0.3">
      <c r="A65" s="5" t="s">
        <v>543</v>
      </c>
      <c r="B65" s="5" t="s">
        <v>559</v>
      </c>
      <c r="C65" s="5" t="s">
        <v>391</v>
      </c>
      <c r="D65" s="6">
        <v>1.8939999999999999</v>
      </c>
      <c r="E65" s="10">
        <f>일위대가목록!E39</f>
        <v>151</v>
      </c>
      <c r="F65" s="11">
        <f>TRUNC(E65*D65,1)</f>
        <v>285.89999999999998</v>
      </c>
      <c r="G65" s="10">
        <f>일위대가목록!F39</f>
        <v>5040</v>
      </c>
      <c r="H65" s="11">
        <f>TRUNC(G65*D65,1)</f>
        <v>9545.7000000000007</v>
      </c>
      <c r="I65" s="10">
        <f>일위대가목록!G39</f>
        <v>252</v>
      </c>
      <c r="J65" s="11">
        <f>TRUNC(I65*D65,1)</f>
        <v>477.2</v>
      </c>
      <c r="K65" s="10">
        <f t="shared" si="7"/>
        <v>5443</v>
      </c>
      <c r="L65" s="11">
        <f t="shared" si="7"/>
        <v>10308.799999999999</v>
      </c>
      <c r="M65" s="5" t="s">
        <v>560</v>
      </c>
      <c r="N65" s="1" t="s">
        <v>126</v>
      </c>
      <c r="O65" s="1" t="s">
        <v>561</v>
      </c>
      <c r="P65" s="1" t="s">
        <v>62</v>
      </c>
      <c r="Q65" s="1" t="s">
        <v>63</v>
      </c>
      <c r="R65" s="1" t="s">
        <v>63</v>
      </c>
      <c r="AV65" s="1" t="s">
        <v>51</v>
      </c>
      <c r="AW65" s="1" t="s">
        <v>562</v>
      </c>
      <c r="AX65" s="1" t="s">
        <v>51</v>
      </c>
      <c r="AY65" s="1" t="s">
        <v>51</v>
      </c>
    </row>
    <row r="66" spans="1:51" ht="30" customHeight="1" x14ac:dyDescent="0.3">
      <c r="A66" s="5" t="s">
        <v>389</v>
      </c>
      <c r="B66" s="5" t="s">
        <v>390</v>
      </c>
      <c r="C66" s="5" t="s">
        <v>391</v>
      </c>
      <c r="D66" s="6">
        <v>-9.4700000000000006E-2</v>
      </c>
      <c r="E66" s="10">
        <f>'자재 및 노임단가'!O8</f>
        <v>375</v>
      </c>
      <c r="F66" s="11">
        <f>TRUNC(E66*D66,1)</f>
        <v>-35.5</v>
      </c>
      <c r="G66" s="10">
        <f>'자재 및 노임단가'!P8</f>
        <v>0</v>
      </c>
      <c r="H66" s="11">
        <f>TRUNC(G66*D66,1)</f>
        <v>0</v>
      </c>
      <c r="I66" s="10">
        <f>'자재 및 노임단가'!V8</f>
        <v>0</v>
      </c>
      <c r="J66" s="11">
        <f>TRUNC(I66*D66,1)</f>
        <v>0</v>
      </c>
      <c r="K66" s="10">
        <f t="shared" si="7"/>
        <v>375</v>
      </c>
      <c r="L66" s="11">
        <f t="shared" si="7"/>
        <v>-35.5</v>
      </c>
      <c r="M66" s="5" t="s">
        <v>392</v>
      </c>
      <c r="N66" s="1" t="s">
        <v>126</v>
      </c>
      <c r="O66" s="1" t="s">
        <v>393</v>
      </c>
      <c r="P66" s="1" t="s">
        <v>63</v>
      </c>
      <c r="Q66" s="1" t="s">
        <v>63</v>
      </c>
      <c r="R66" s="1" t="s">
        <v>62</v>
      </c>
      <c r="AV66" s="1" t="s">
        <v>51</v>
      </c>
      <c r="AW66" s="1" t="s">
        <v>563</v>
      </c>
      <c r="AX66" s="1" t="s">
        <v>51</v>
      </c>
      <c r="AY66" s="1" t="s">
        <v>51</v>
      </c>
    </row>
    <row r="67" spans="1:51" ht="30" customHeight="1" x14ac:dyDescent="0.3">
      <c r="A67" s="5" t="s">
        <v>549</v>
      </c>
      <c r="B67" s="5" t="s">
        <v>564</v>
      </c>
      <c r="C67" s="5" t="s">
        <v>67</v>
      </c>
      <c r="D67" s="6">
        <v>0.189</v>
      </c>
      <c r="E67" s="10">
        <f>'자재 및 노임단가'!O6</f>
        <v>4348</v>
      </c>
      <c r="F67" s="11">
        <f>TRUNC(E67*D67,1)</f>
        <v>821.7</v>
      </c>
      <c r="G67" s="10">
        <f>'자재 및 노임단가'!P6</f>
        <v>0</v>
      </c>
      <c r="H67" s="11">
        <f>TRUNC(G67*D67,1)</f>
        <v>0</v>
      </c>
      <c r="I67" s="10">
        <f>'자재 및 노임단가'!V6</f>
        <v>0</v>
      </c>
      <c r="J67" s="11">
        <f>TRUNC(I67*D67,1)</f>
        <v>0</v>
      </c>
      <c r="K67" s="10">
        <f t="shared" si="7"/>
        <v>4348</v>
      </c>
      <c r="L67" s="11">
        <f t="shared" si="7"/>
        <v>821.7</v>
      </c>
      <c r="M67" s="5" t="s">
        <v>51</v>
      </c>
      <c r="N67" s="1" t="s">
        <v>126</v>
      </c>
      <c r="O67" s="1" t="s">
        <v>565</v>
      </c>
      <c r="P67" s="1" t="s">
        <v>63</v>
      </c>
      <c r="Q67" s="1" t="s">
        <v>63</v>
      </c>
      <c r="R67" s="1" t="s">
        <v>62</v>
      </c>
      <c r="AV67" s="1" t="s">
        <v>51</v>
      </c>
      <c r="AW67" s="1" t="s">
        <v>566</v>
      </c>
      <c r="AX67" s="1" t="s">
        <v>51</v>
      </c>
      <c r="AY67" s="1" t="s">
        <v>51</v>
      </c>
    </row>
    <row r="68" spans="1:51" ht="30" customHeight="1" x14ac:dyDescent="0.3">
      <c r="A68" s="5" t="s">
        <v>553</v>
      </c>
      <c r="B68" s="5" t="s">
        <v>554</v>
      </c>
      <c r="C68" s="5" t="s">
        <v>67</v>
      </c>
      <c r="D68" s="6">
        <v>0.18</v>
      </c>
      <c r="E68" s="10">
        <f>일위대가목록!E38</f>
        <v>0</v>
      </c>
      <c r="F68" s="11">
        <f>TRUNC(E68*D68,1)</f>
        <v>0</v>
      </c>
      <c r="G68" s="10">
        <f>일위대가목록!F38</f>
        <v>17029</v>
      </c>
      <c r="H68" s="11">
        <f>TRUNC(G68*D68,1)</f>
        <v>3065.2</v>
      </c>
      <c r="I68" s="10">
        <f>일위대가목록!G38</f>
        <v>340</v>
      </c>
      <c r="J68" s="11">
        <f>TRUNC(I68*D68,1)</f>
        <v>61.2</v>
      </c>
      <c r="K68" s="10">
        <f t="shared" si="7"/>
        <v>17369</v>
      </c>
      <c r="L68" s="11">
        <f t="shared" si="7"/>
        <v>3126.4</v>
      </c>
      <c r="M68" s="5" t="s">
        <v>555</v>
      </c>
      <c r="N68" s="1" t="s">
        <v>126</v>
      </c>
      <c r="O68" s="1" t="s">
        <v>556</v>
      </c>
      <c r="P68" s="1" t="s">
        <v>62</v>
      </c>
      <c r="Q68" s="1" t="s">
        <v>63</v>
      </c>
      <c r="R68" s="1" t="s">
        <v>63</v>
      </c>
      <c r="AV68" s="1" t="s">
        <v>51</v>
      </c>
      <c r="AW68" s="1" t="s">
        <v>567</v>
      </c>
      <c r="AX68" s="1" t="s">
        <v>51</v>
      </c>
      <c r="AY68" s="1" t="s">
        <v>51</v>
      </c>
    </row>
    <row r="69" spans="1:51" ht="30" customHeight="1" x14ac:dyDescent="0.3">
      <c r="A69" s="5" t="s">
        <v>476</v>
      </c>
      <c r="B69" s="5" t="s">
        <v>51</v>
      </c>
      <c r="C69" s="5" t="s">
        <v>51</v>
      </c>
      <c r="D69" s="6"/>
      <c r="E69" s="10"/>
      <c r="F69" s="11">
        <f>TRUNC(SUMIF(N64:N68, N63, F64:F68),0)</f>
        <v>3613</v>
      </c>
      <c r="G69" s="10"/>
      <c r="H69" s="11">
        <f>TRUNC(SUMIF(N64:N68, N63, H64:H68),0)</f>
        <v>12610</v>
      </c>
      <c r="I69" s="10"/>
      <c r="J69" s="11">
        <f>TRUNC(SUMIF(N64:N68, N63, J64:J68),0)</f>
        <v>538</v>
      </c>
      <c r="K69" s="10"/>
      <c r="L69" s="11">
        <f>F69+H69+J69</f>
        <v>16761</v>
      </c>
      <c r="M69" s="5" t="s">
        <v>51</v>
      </c>
      <c r="N69" s="1" t="s">
        <v>72</v>
      </c>
      <c r="O69" s="1" t="s">
        <v>72</v>
      </c>
      <c r="P69" s="1" t="s">
        <v>51</v>
      </c>
      <c r="Q69" s="1" t="s">
        <v>51</v>
      </c>
      <c r="R69" s="1" t="s">
        <v>51</v>
      </c>
      <c r="AV69" s="1" t="s">
        <v>51</v>
      </c>
      <c r="AW69" s="1" t="s">
        <v>51</v>
      </c>
      <c r="AX69" s="1" t="s">
        <v>51</v>
      </c>
      <c r="AY69" s="1" t="s">
        <v>51</v>
      </c>
    </row>
    <row r="70" spans="1:51" ht="30" customHeight="1" x14ac:dyDescent="0.3">
      <c r="A70" s="6"/>
      <c r="B70" s="6"/>
      <c r="C70" s="6"/>
      <c r="D70" s="6"/>
      <c r="E70" s="10"/>
      <c r="F70" s="11"/>
      <c r="G70" s="10"/>
      <c r="H70" s="11"/>
      <c r="I70" s="10"/>
      <c r="J70" s="11"/>
      <c r="K70" s="10"/>
      <c r="L70" s="11"/>
      <c r="M70" s="6"/>
    </row>
    <row r="71" spans="1:51" ht="30" customHeight="1" x14ac:dyDescent="0.3">
      <c r="A71" s="45" t="s">
        <v>568</v>
      </c>
      <c r="B71" s="45"/>
      <c r="C71" s="45"/>
      <c r="D71" s="45"/>
      <c r="E71" s="46"/>
      <c r="F71" s="47"/>
      <c r="G71" s="46"/>
      <c r="H71" s="47"/>
      <c r="I71" s="46"/>
      <c r="J71" s="47"/>
      <c r="K71" s="46"/>
      <c r="L71" s="47"/>
      <c r="M71" s="45"/>
      <c r="N71" s="1" t="s">
        <v>132</v>
      </c>
    </row>
    <row r="72" spans="1:51" ht="30" customHeight="1" x14ac:dyDescent="0.3">
      <c r="A72" s="5" t="s">
        <v>569</v>
      </c>
      <c r="B72" s="5" t="s">
        <v>51</v>
      </c>
      <c r="C72" s="5" t="s">
        <v>130</v>
      </c>
      <c r="D72" s="6">
        <v>1</v>
      </c>
      <c r="E72" s="10">
        <f>'자재 및 노임단가'!O12</f>
        <v>15000</v>
      </c>
      <c r="F72" s="11">
        <f>TRUNC(E72*D72,1)</f>
        <v>15000</v>
      </c>
      <c r="G72" s="10">
        <f>'자재 및 노임단가'!P12</f>
        <v>0</v>
      </c>
      <c r="H72" s="11">
        <f>TRUNC(G72*D72,1)</f>
        <v>0</v>
      </c>
      <c r="I72" s="10">
        <f>'자재 및 노임단가'!V12</f>
        <v>0</v>
      </c>
      <c r="J72" s="11">
        <f>TRUNC(I72*D72,1)</f>
        <v>0</v>
      </c>
      <c r="K72" s="10">
        <f t="shared" ref="K72:L74" si="8">TRUNC(E72+G72+I72,1)</f>
        <v>15000</v>
      </c>
      <c r="L72" s="11">
        <f t="shared" si="8"/>
        <v>15000</v>
      </c>
      <c r="M72" s="5" t="s">
        <v>51</v>
      </c>
      <c r="N72" s="1" t="s">
        <v>132</v>
      </c>
      <c r="O72" s="1" t="s">
        <v>570</v>
      </c>
      <c r="P72" s="1" t="s">
        <v>63</v>
      </c>
      <c r="Q72" s="1" t="s">
        <v>63</v>
      </c>
      <c r="R72" s="1" t="s">
        <v>62</v>
      </c>
      <c r="AV72" s="1" t="s">
        <v>51</v>
      </c>
      <c r="AW72" s="1" t="s">
        <v>571</v>
      </c>
      <c r="AX72" s="1" t="s">
        <v>51</v>
      </c>
      <c r="AY72" s="1" t="s">
        <v>51</v>
      </c>
    </row>
    <row r="73" spans="1:51" ht="30" customHeight="1" x14ac:dyDescent="0.3">
      <c r="A73" s="5" t="s">
        <v>572</v>
      </c>
      <c r="B73" s="5" t="s">
        <v>478</v>
      </c>
      <c r="C73" s="5" t="s">
        <v>479</v>
      </c>
      <c r="D73" s="6">
        <v>1.2500000000000001E-2</v>
      </c>
      <c r="E73" s="10">
        <f>'자재 및 노임단가'!O57</f>
        <v>0</v>
      </c>
      <c r="F73" s="11">
        <f>TRUNC(E73*D73,1)</f>
        <v>0</v>
      </c>
      <c r="G73" s="10">
        <f>'자재 및 노임단가'!P57</f>
        <v>203376</v>
      </c>
      <c r="H73" s="11">
        <f>TRUNC(G73*D73,1)</f>
        <v>2542.1999999999998</v>
      </c>
      <c r="I73" s="10">
        <f>'자재 및 노임단가'!V57</f>
        <v>0</v>
      </c>
      <c r="J73" s="11">
        <f>TRUNC(I73*D73,1)</f>
        <v>0</v>
      </c>
      <c r="K73" s="10">
        <f t="shared" si="8"/>
        <v>203376</v>
      </c>
      <c r="L73" s="11">
        <f t="shared" si="8"/>
        <v>2542.1999999999998</v>
      </c>
      <c r="M73" s="5" t="s">
        <v>51</v>
      </c>
      <c r="N73" s="1" t="s">
        <v>132</v>
      </c>
      <c r="O73" s="1" t="s">
        <v>573</v>
      </c>
      <c r="P73" s="1" t="s">
        <v>63</v>
      </c>
      <c r="Q73" s="1" t="s">
        <v>63</v>
      </c>
      <c r="R73" s="1" t="s">
        <v>62</v>
      </c>
      <c r="AV73" s="1" t="s">
        <v>51</v>
      </c>
      <c r="AW73" s="1" t="s">
        <v>574</v>
      </c>
      <c r="AX73" s="1" t="s">
        <v>51</v>
      </c>
      <c r="AY73" s="1" t="s">
        <v>51</v>
      </c>
    </row>
    <row r="74" spans="1:51" ht="30" customHeight="1" x14ac:dyDescent="0.3">
      <c r="A74" s="5" t="s">
        <v>575</v>
      </c>
      <c r="B74" s="5" t="s">
        <v>576</v>
      </c>
      <c r="C74" s="5" t="s">
        <v>104</v>
      </c>
      <c r="D74" s="6">
        <v>0.628</v>
      </c>
      <c r="E74" s="10">
        <f>일위대가목록!E40</f>
        <v>570</v>
      </c>
      <c r="F74" s="11">
        <f>TRUNC(E74*D74,1)</f>
        <v>357.9</v>
      </c>
      <c r="G74" s="10">
        <f>일위대가목록!F40</f>
        <v>4994</v>
      </c>
      <c r="H74" s="11">
        <f>TRUNC(G74*D74,1)</f>
        <v>3136.2</v>
      </c>
      <c r="I74" s="10">
        <f>일위대가목록!G40</f>
        <v>0</v>
      </c>
      <c r="J74" s="11">
        <f>TRUNC(I74*D74,1)</f>
        <v>0</v>
      </c>
      <c r="K74" s="10">
        <f t="shared" si="8"/>
        <v>5564</v>
      </c>
      <c r="L74" s="11">
        <f t="shared" si="8"/>
        <v>3494.1</v>
      </c>
      <c r="M74" s="5" t="s">
        <v>577</v>
      </c>
      <c r="N74" s="1" t="s">
        <v>132</v>
      </c>
      <c r="O74" s="1" t="s">
        <v>578</v>
      </c>
      <c r="P74" s="1" t="s">
        <v>62</v>
      </c>
      <c r="Q74" s="1" t="s">
        <v>63</v>
      </c>
      <c r="R74" s="1" t="s">
        <v>63</v>
      </c>
      <c r="AV74" s="1" t="s">
        <v>51</v>
      </c>
      <c r="AW74" s="1" t="s">
        <v>579</v>
      </c>
      <c r="AX74" s="1" t="s">
        <v>51</v>
      </c>
      <c r="AY74" s="1" t="s">
        <v>51</v>
      </c>
    </row>
    <row r="75" spans="1:51" ht="30" customHeight="1" x14ac:dyDescent="0.3">
      <c r="A75" s="5" t="s">
        <v>476</v>
      </c>
      <c r="B75" s="5" t="s">
        <v>51</v>
      </c>
      <c r="C75" s="5" t="s">
        <v>51</v>
      </c>
      <c r="D75" s="6"/>
      <c r="E75" s="10"/>
      <c r="F75" s="11">
        <f>TRUNC(SUMIF(N72:N74, N71, F72:F74),0)</f>
        <v>15357</v>
      </c>
      <c r="G75" s="10"/>
      <c r="H75" s="11">
        <f>TRUNC(SUMIF(N72:N74, N71, H72:H74),0)</f>
        <v>5678</v>
      </c>
      <c r="I75" s="10"/>
      <c r="J75" s="11">
        <f>TRUNC(SUMIF(N72:N74, N71, J72:J74),0)</f>
        <v>0</v>
      </c>
      <c r="K75" s="10"/>
      <c r="L75" s="11">
        <f>F75+H75+J75</f>
        <v>21035</v>
      </c>
      <c r="M75" s="5" t="s">
        <v>51</v>
      </c>
      <c r="N75" s="1" t="s">
        <v>72</v>
      </c>
      <c r="O75" s="1" t="s">
        <v>72</v>
      </c>
      <c r="P75" s="1" t="s">
        <v>51</v>
      </c>
      <c r="Q75" s="1" t="s">
        <v>51</v>
      </c>
      <c r="R75" s="1" t="s">
        <v>51</v>
      </c>
      <c r="AV75" s="1" t="s">
        <v>51</v>
      </c>
      <c r="AW75" s="1" t="s">
        <v>51</v>
      </c>
      <c r="AX75" s="1" t="s">
        <v>51</v>
      </c>
      <c r="AY75" s="1" t="s">
        <v>51</v>
      </c>
    </row>
    <row r="76" spans="1:51" ht="30" customHeight="1" x14ac:dyDescent="0.3">
      <c r="A76" s="6"/>
      <c r="B76" s="6"/>
      <c r="C76" s="6"/>
      <c r="D76" s="6"/>
      <c r="E76" s="10"/>
      <c r="F76" s="11"/>
      <c r="G76" s="10"/>
      <c r="H76" s="11"/>
      <c r="I76" s="10"/>
      <c r="J76" s="11"/>
      <c r="K76" s="10"/>
      <c r="L76" s="11"/>
      <c r="M76" s="6"/>
    </row>
    <row r="77" spans="1:51" ht="30" customHeight="1" x14ac:dyDescent="0.3">
      <c r="A77" s="45" t="s">
        <v>580</v>
      </c>
      <c r="B77" s="45"/>
      <c r="C77" s="45"/>
      <c r="D77" s="45"/>
      <c r="E77" s="46"/>
      <c r="F77" s="47"/>
      <c r="G77" s="46"/>
      <c r="H77" s="47"/>
      <c r="I77" s="46"/>
      <c r="J77" s="47"/>
      <c r="K77" s="46"/>
      <c r="L77" s="47"/>
      <c r="M77" s="45"/>
      <c r="N77" s="1" t="s">
        <v>137</v>
      </c>
    </row>
    <row r="78" spans="1:51" ht="30" customHeight="1" x14ac:dyDescent="0.3">
      <c r="A78" s="5" t="s">
        <v>581</v>
      </c>
      <c r="B78" s="5" t="s">
        <v>582</v>
      </c>
      <c r="C78" s="5" t="s">
        <v>67</v>
      </c>
      <c r="D78" s="6">
        <v>1</v>
      </c>
      <c r="E78" s="10">
        <f>'자재 및 노임단가'!O13</f>
        <v>30000</v>
      </c>
      <c r="F78" s="11">
        <f>TRUNC(E78*D78,1)</f>
        <v>30000</v>
      </c>
      <c r="G78" s="10">
        <f>'자재 및 노임단가'!P13</f>
        <v>0</v>
      </c>
      <c r="H78" s="11">
        <f>TRUNC(G78*D78,1)</f>
        <v>0</v>
      </c>
      <c r="I78" s="10">
        <f>'자재 및 노임단가'!V13</f>
        <v>0</v>
      </c>
      <c r="J78" s="11">
        <f>TRUNC(I78*D78,1)</f>
        <v>0</v>
      </c>
      <c r="K78" s="10">
        <f>TRUNC(E78+G78+I78,1)</f>
        <v>30000</v>
      </c>
      <c r="L78" s="11">
        <f>TRUNC(F78+H78+J78,1)</f>
        <v>30000</v>
      </c>
      <c r="M78" s="5" t="s">
        <v>51</v>
      </c>
      <c r="N78" s="1" t="s">
        <v>137</v>
      </c>
      <c r="O78" s="1" t="s">
        <v>583</v>
      </c>
      <c r="P78" s="1" t="s">
        <v>63</v>
      </c>
      <c r="Q78" s="1" t="s">
        <v>63</v>
      </c>
      <c r="R78" s="1" t="s">
        <v>62</v>
      </c>
      <c r="AV78" s="1" t="s">
        <v>51</v>
      </c>
      <c r="AW78" s="1" t="s">
        <v>584</v>
      </c>
      <c r="AX78" s="1" t="s">
        <v>51</v>
      </c>
      <c r="AY78" s="1" t="s">
        <v>51</v>
      </c>
    </row>
    <row r="79" spans="1:51" ht="30" customHeight="1" x14ac:dyDescent="0.3">
      <c r="A79" s="5" t="s">
        <v>476</v>
      </c>
      <c r="B79" s="5" t="s">
        <v>51</v>
      </c>
      <c r="C79" s="5" t="s">
        <v>51</v>
      </c>
      <c r="D79" s="6"/>
      <c r="E79" s="10"/>
      <c r="F79" s="11">
        <f>TRUNC(SUMIF(N78:N78, N77, F78:F78),0)</f>
        <v>30000</v>
      </c>
      <c r="G79" s="10"/>
      <c r="H79" s="11">
        <f>TRUNC(SUMIF(N78:N78, N77, H78:H78),0)</f>
        <v>0</v>
      </c>
      <c r="I79" s="10"/>
      <c r="J79" s="11">
        <f>TRUNC(SUMIF(N78:N78, N77, J78:J78),0)</f>
        <v>0</v>
      </c>
      <c r="K79" s="10"/>
      <c r="L79" s="11">
        <f>F79+H79+J79</f>
        <v>30000</v>
      </c>
      <c r="M79" s="5" t="s">
        <v>51</v>
      </c>
      <c r="N79" s="1" t="s">
        <v>72</v>
      </c>
      <c r="O79" s="1" t="s">
        <v>72</v>
      </c>
      <c r="P79" s="1" t="s">
        <v>51</v>
      </c>
      <c r="Q79" s="1" t="s">
        <v>51</v>
      </c>
      <c r="R79" s="1" t="s">
        <v>51</v>
      </c>
      <c r="AV79" s="1" t="s">
        <v>51</v>
      </c>
      <c r="AW79" s="1" t="s">
        <v>51</v>
      </c>
      <c r="AX79" s="1" t="s">
        <v>51</v>
      </c>
      <c r="AY79" s="1" t="s">
        <v>51</v>
      </c>
    </row>
    <row r="80" spans="1:51" ht="30" customHeight="1" x14ac:dyDescent="0.3">
      <c r="A80" s="6"/>
      <c r="B80" s="6"/>
      <c r="C80" s="6"/>
      <c r="D80" s="6"/>
      <c r="E80" s="10"/>
      <c r="F80" s="11"/>
      <c r="G80" s="10"/>
      <c r="H80" s="11"/>
      <c r="I80" s="10"/>
      <c r="J80" s="11"/>
      <c r="K80" s="10"/>
      <c r="L80" s="11"/>
      <c r="M80" s="6"/>
    </row>
    <row r="81" spans="1:51" ht="30" customHeight="1" x14ac:dyDescent="0.3">
      <c r="A81" s="45" t="s">
        <v>1226</v>
      </c>
      <c r="B81" s="45"/>
      <c r="C81" s="45"/>
      <c r="D81" s="45"/>
      <c r="E81" s="46"/>
      <c r="F81" s="47"/>
      <c r="G81" s="46"/>
      <c r="H81" s="47"/>
      <c r="I81" s="46"/>
      <c r="J81" s="47"/>
      <c r="K81" s="46"/>
      <c r="L81" s="47"/>
      <c r="M81" s="45"/>
      <c r="N81" s="1" t="s">
        <v>162</v>
      </c>
    </row>
    <row r="82" spans="1:51" ht="30" customHeight="1" x14ac:dyDescent="0.3">
      <c r="A82" s="5" t="s">
        <v>585</v>
      </c>
      <c r="B82" s="5" t="s">
        <v>586</v>
      </c>
      <c r="C82" s="5" t="s">
        <v>67</v>
      </c>
      <c r="D82" s="6">
        <v>1</v>
      </c>
      <c r="E82" s="10">
        <f>일위대가목록!E42</f>
        <v>826</v>
      </c>
      <c r="F82" s="11">
        <f>TRUNC(E82*D82,1)</f>
        <v>826</v>
      </c>
      <c r="G82" s="10">
        <f>일위대가목록!F42</f>
        <v>0</v>
      </c>
      <c r="H82" s="11">
        <f>TRUNC(G82*D82,1)</f>
        <v>0</v>
      </c>
      <c r="I82" s="10">
        <f>일위대가목록!G42</f>
        <v>0</v>
      </c>
      <c r="J82" s="11">
        <f>TRUNC(I82*D82,1)</f>
        <v>0</v>
      </c>
      <c r="K82" s="10">
        <f>TRUNC(E82+G82+I82,1)</f>
        <v>826</v>
      </c>
      <c r="L82" s="11">
        <f>TRUNC(F82+H82+J82,1)</f>
        <v>826</v>
      </c>
      <c r="M82" s="5" t="s">
        <v>587</v>
      </c>
      <c r="N82" s="1" t="s">
        <v>162</v>
      </c>
      <c r="O82" s="1" t="s">
        <v>588</v>
      </c>
      <c r="P82" s="1" t="s">
        <v>62</v>
      </c>
      <c r="Q82" s="1" t="s">
        <v>63</v>
      </c>
      <c r="R82" s="1" t="s">
        <v>63</v>
      </c>
      <c r="AV82" s="1" t="s">
        <v>51</v>
      </c>
      <c r="AW82" s="1" t="s">
        <v>589</v>
      </c>
      <c r="AX82" s="1" t="s">
        <v>51</v>
      </c>
      <c r="AY82" s="1" t="s">
        <v>51</v>
      </c>
    </row>
    <row r="83" spans="1:51" ht="30" customHeight="1" x14ac:dyDescent="0.3">
      <c r="A83" s="5" t="s">
        <v>159</v>
      </c>
      <c r="B83" s="5" t="s">
        <v>590</v>
      </c>
      <c r="C83" s="5" t="s">
        <v>67</v>
      </c>
      <c r="D83" s="6">
        <v>1</v>
      </c>
      <c r="E83" s="10">
        <f>일위대가목록!E43</f>
        <v>245</v>
      </c>
      <c r="F83" s="11">
        <f>TRUNC(E83*D83,1)</f>
        <v>245</v>
      </c>
      <c r="G83" s="10">
        <f>일위대가목록!F43</f>
        <v>14752</v>
      </c>
      <c r="H83" s="11">
        <f>TRUNC(G83*D83,1)</f>
        <v>14752</v>
      </c>
      <c r="I83" s="10">
        <f>일위대가목록!G43</f>
        <v>0</v>
      </c>
      <c r="J83" s="11">
        <f>TRUNC(I83*D83,1)</f>
        <v>0</v>
      </c>
      <c r="K83" s="10">
        <f>TRUNC(E83+G83+I83,1)</f>
        <v>14997</v>
      </c>
      <c r="L83" s="11">
        <f>TRUNC(F83+H83+J83,1)</f>
        <v>14997</v>
      </c>
      <c r="M83" s="5" t="s">
        <v>591</v>
      </c>
      <c r="N83" s="1" t="s">
        <v>162</v>
      </c>
      <c r="O83" s="1" t="s">
        <v>592</v>
      </c>
      <c r="P83" s="1" t="s">
        <v>62</v>
      </c>
      <c r="Q83" s="1" t="s">
        <v>63</v>
      </c>
      <c r="R83" s="1" t="s">
        <v>63</v>
      </c>
      <c r="AV83" s="1" t="s">
        <v>51</v>
      </c>
      <c r="AW83" s="1" t="s">
        <v>593</v>
      </c>
      <c r="AX83" s="1" t="s">
        <v>51</v>
      </c>
      <c r="AY83" s="1" t="s">
        <v>51</v>
      </c>
    </row>
    <row r="84" spans="1:51" ht="30" customHeight="1" x14ac:dyDescent="0.3">
      <c r="A84" s="5" t="s">
        <v>476</v>
      </c>
      <c r="B84" s="5" t="s">
        <v>51</v>
      </c>
      <c r="C84" s="5" t="s">
        <v>51</v>
      </c>
      <c r="D84" s="6"/>
      <c r="E84" s="10"/>
      <c r="F84" s="11">
        <f>TRUNC(SUMIF(N82:N83, N81, F82:F83),0)</f>
        <v>1071</v>
      </c>
      <c r="G84" s="10"/>
      <c r="H84" s="11">
        <f>TRUNC(SUMIF(N82:N83, N81, H82:H83),0)</f>
        <v>14752</v>
      </c>
      <c r="I84" s="10"/>
      <c r="J84" s="11">
        <f>TRUNC(SUMIF(N82:N83, N81, J82:J83),0)</f>
        <v>0</v>
      </c>
      <c r="K84" s="10"/>
      <c r="L84" s="11">
        <f>F84+H84+J84</f>
        <v>15823</v>
      </c>
      <c r="M84" s="5" t="s">
        <v>51</v>
      </c>
      <c r="N84" s="1" t="s">
        <v>72</v>
      </c>
      <c r="O84" s="1" t="s">
        <v>72</v>
      </c>
      <c r="P84" s="1" t="s">
        <v>51</v>
      </c>
      <c r="Q84" s="1" t="s">
        <v>51</v>
      </c>
      <c r="R84" s="1" t="s">
        <v>51</v>
      </c>
      <c r="AV84" s="1" t="s">
        <v>51</v>
      </c>
      <c r="AW84" s="1" t="s">
        <v>51</v>
      </c>
      <c r="AX84" s="1" t="s">
        <v>51</v>
      </c>
      <c r="AY84" s="1" t="s">
        <v>51</v>
      </c>
    </row>
    <row r="85" spans="1:51" ht="30" customHeight="1" x14ac:dyDescent="0.3">
      <c r="A85" s="6"/>
      <c r="B85" s="6"/>
      <c r="C85" s="6"/>
      <c r="D85" s="6"/>
      <c r="E85" s="10"/>
      <c r="F85" s="11"/>
      <c r="G85" s="10"/>
      <c r="H85" s="11"/>
      <c r="I85" s="10"/>
      <c r="J85" s="11"/>
      <c r="K85" s="10"/>
      <c r="L85" s="11"/>
      <c r="M85" s="6"/>
    </row>
    <row r="86" spans="1:51" ht="30" customHeight="1" x14ac:dyDescent="0.3">
      <c r="A86" s="45" t="s">
        <v>1227</v>
      </c>
      <c r="B86" s="45"/>
      <c r="C86" s="45"/>
      <c r="D86" s="45"/>
      <c r="E86" s="46"/>
      <c r="F86" s="47"/>
      <c r="G86" s="46"/>
      <c r="H86" s="47"/>
      <c r="I86" s="46"/>
      <c r="J86" s="47"/>
      <c r="K86" s="46"/>
      <c r="L86" s="47"/>
      <c r="M86" s="45"/>
      <c r="N86" s="1" t="s">
        <v>167</v>
      </c>
    </row>
    <row r="87" spans="1:51" ht="30" customHeight="1" x14ac:dyDescent="0.3">
      <c r="A87" s="5" t="s">
        <v>594</v>
      </c>
      <c r="B87" s="5" t="s">
        <v>595</v>
      </c>
      <c r="C87" s="5" t="s">
        <v>67</v>
      </c>
      <c r="D87" s="6">
        <v>1</v>
      </c>
      <c r="E87" s="10">
        <f>일위대가목록!E44</f>
        <v>36</v>
      </c>
      <c r="F87" s="11">
        <f>TRUNC(E87*D87,1)</f>
        <v>36</v>
      </c>
      <c r="G87" s="10">
        <f>일위대가목록!F44</f>
        <v>0</v>
      </c>
      <c r="H87" s="11">
        <f>TRUNC(G87*D87,1)</f>
        <v>0</v>
      </c>
      <c r="I87" s="10">
        <f>일위대가목록!G44</f>
        <v>0</v>
      </c>
      <c r="J87" s="11">
        <f>TRUNC(I87*D87,1)</f>
        <v>0</v>
      </c>
      <c r="K87" s="10">
        <f t="shared" ref="K87:L90" si="9">TRUNC(E87+G87+I87,1)</f>
        <v>36</v>
      </c>
      <c r="L87" s="11">
        <f t="shared" si="9"/>
        <v>36</v>
      </c>
      <c r="M87" s="5" t="s">
        <v>596</v>
      </c>
      <c r="N87" s="1" t="s">
        <v>167</v>
      </c>
      <c r="O87" s="1" t="s">
        <v>597</v>
      </c>
      <c r="P87" s="1" t="s">
        <v>62</v>
      </c>
      <c r="Q87" s="1" t="s">
        <v>63</v>
      </c>
      <c r="R87" s="1" t="s">
        <v>63</v>
      </c>
      <c r="AV87" s="1" t="s">
        <v>51</v>
      </c>
      <c r="AW87" s="1" t="s">
        <v>598</v>
      </c>
      <c r="AX87" s="1" t="s">
        <v>51</v>
      </c>
      <c r="AY87" s="1" t="s">
        <v>51</v>
      </c>
    </row>
    <row r="88" spans="1:51" ht="30" customHeight="1" x14ac:dyDescent="0.3">
      <c r="A88" s="5" t="s">
        <v>599</v>
      </c>
      <c r="B88" s="5" t="s">
        <v>600</v>
      </c>
      <c r="C88" s="5" t="s">
        <v>67</v>
      </c>
      <c r="D88" s="6">
        <v>1</v>
      </c>
      <c r="E88" s="10">
        <f>일위대가목록!E45</f>
        <v>79</v>
      </c>
      <c r="F88" s="11">
        <f>TRUNC(E88*D88,1)</f>
        <v>79</v>
      </c>
      <c r="G88" s="10">
        <f>일위대가목록!F45</f>
        <v>2661</v>
      </c>
      <c r="H88" s="11">
        <f>TRUNC(G88*D88,1)</f>
        <v>2661</v>
      </c>
      <c r="I88" s="10">
        <f>일위대가목록!G45</f>
        <v>0</v>
      </c>
      <c r="J88" s="11">
        <f>TRUNC(I88*D88,1)</f>
        <v>0</v>
      </c>
      <c r="K88" s="10">
        <f t="shared" si="9"/>
        <v>2740</v>
      </c>
      <c r="L88" s="11">
        <f t="shared" si="9"/>
        <v>2740</v>
      </c>
      <c r="M88" s="5" t="s">
        <v>601</v>
      </c>
      <c r="N88" s="1" t="s">
        <v>167</v>
      </c>
      <c r="O88" s="1" t="s">
        <v>602</v>
      </c>
      <c r="P88" s="1" t="s">
        <v>62</v>
      </c>
      <c r="Q88" s="1" t="s">
        <v>63</v>
      </c>
      <c r="R88" s="1" t="s">
        <v>63</v>
      </c>
      <c r="AV88" s="1" t="s">
        <v>51</v>
      </c>
      <c r="AW88" s="1" t="s">
        <v>603</v>
      </c>
      <c r="AX88" s="1" t="s">
        <v>51</v>
      </c>
      <c r="AY88" s="1" t="s">
        <v>51</v>
      </c>
    </row>
    <row r="89" spans="1:51" ht="30" customHeight="1" x14ac:dyDescent="0.3">
      <c r="A89" s="5" t="s">
        <v>604</v>
      </c>
      <c r="B89" s="5" t="s">
        <v>605</v>
      </c>
      <c r="C89" s="5" t="s">
        <v>67</v>
      </c>
      <c r="D89" s="6">
        <v>1</v>
      </c>
      <c r="E89" s="10">
        <f>일위대가목록!E46</f>
        <v>826</v>
      </c>
      <c r="F89" s="11">
        <f>TRUNC(E89*D89,1)</f>
        <v>826</v>
      </c>
      <c r="G89" s="10">
        <f>일위대가목록!F46</f>
        <v>0</v>
      </c>
      <c r="H89" s="11">
        <f>TRUNC(G89*D89,1)</f>
        <v>0</v>
      </c>
      <c r="I89" s="10">
        <f>일위대가목록!G46</f>
        <v>0</v>
      </c>
      <c r="J89" s="11">
        <f>TRUNC(I89*D89,1)</f>
        <v>0</v>
      </c>
      <c r="K89" s="10">
        <f t="shared" si="9"/>
        <v>826</v>
      </c>
      <c r="L89" s="11">
        <f t="shared" si="9"/>
        <v>826</v>
      </c>
      <c r="M89" s="5" t="s">
        <v>606</v>
      </c>
      <c r="N89" s="1" t="s">
        <v>167</v>
      </c>
      <c r="O89" s="1" t="s">
        <v>607</v>
      </c>
      <c r="P89" s="1" t="s">
        <v>62</v>
      </c>
      <c r="Q89" s="1" t="s">
        <v>63</v>
      </c>
      <c r="R89" s="1" t="s">
        <v>63</v>
      </c>
      <c r="AV89" s="1" t="s">
        <v>51</v>
      </c>
      <c r="AW89" s="1" t="s">
        <v>608</v>
      </c>
      <c r="AX89" s="1" t="s">
        <v>51</v>
      </c>
      <c r="AY89" s="1" t="s">
        <v>51</v>
      </c>
    </row>
    <row r="90" spans="1:51" ht="30" customHeight="1" x14ac:dyDescent="0.3">
      <c r="A90" s="5" t="s">
        <v>609</v>
      </c>
      <c r="B90" s="5" t="s">
        <v>610</v>
      </c>
      <c r="C90" s="5" t="s">
        <v>67</v>
      </c>
      <c r="D90" s="6">
        <v>1</v>
      </c>
      <c r="E90" s="10">
        <f>일위대가목록!E47</f>
        <v>132</v>
      </c>
      <c r="F90" s="11">
        <f>TRUNC(E90*D90,1)</f>
        <v>132</v>
      </c>
      <c r="G90" s="10">
        <f>일위대가목록!F47</f>
        <v>6646</v>
      </c>
      <c r="H90" s="11">
        <f>TRUNC(G90*D90,1)</f>
        <v>6646</v>
      </c>
      <c r="I90" s="10">
        <f>일위대가목록!G47</f>
        <v>0</v>
      </c>
      <c r="J90" s="11">
        <f>TRUNC(I90*D90,1)</f>
        <v>0</v>
      </c>
      <c r="K90" s="10">
        <f t="shared" si="9"/>
        <v>6778</v>
      </c>
      <c r="L90" s="11">
        <f t="shared" si="9"/>
        <v>6778</v>
      </c>
      <c r="M90" s="5" t="s">
        <v>611</v>
      </c>
      <c r="N90" s="1" t="s">
        <v>167</v>
      </c>
      <c r="O90" s="1" t="s">
        <v>612</v>
      </c>
      <c r="P90" s="1" t="s">
        <v>62</v>
      </c>
      <c r="Q90" s="1" t="s">
        <v>63</v>
      </c>
      <c r="R90" s="1" t="s">
        <v>63</v>
      </c>
      <c r="AV90" s="1" t="s">
        <v>51</v>
      </c>
      <c r="AW90" s="1" t="s">
        <v>613</v>
      </c>
      <c r="AX90" s="1" t="s">
        <v>51</v>
      </c>
      <c r="AY90" s="1" t="s">
        <v>51</v>
      </c>
    </row>
    <row r="91" spans="1:51" ht="30" customHeight="1" x14ac:dyDescent="0.3">
      <c r="A91" s="5" t="s">
        <v>476</v>
      </c>
      <c r="B91" s="5" t="s">
        <v>51</v>
      </c>
      <c r="C91" s="5" t="s">
        <v>51</v>
      </c>
      <c r="D91" s="6"/>
      <c r="E91" s="10"/>
      <c r="F91" s="11">
        <f>TRUNC(SUMIF(N87:N90, N86, F87:F90),0)</f>
        <v>1073</v>
      </c>
      <c r="G91" s="10"/>
      <c r="H91" s="11">
        <f>TRUNC(SUMIF(N87:N90, N86, H87:H90),0)</f>
        <v>9307</v>
      </c>
      <c r="I91" s="10"/>
      <c r="J91" s="11">
        <f>TRUNC(SUMIF(N87:N90, N86, J87:J90),0)</f>
        <v>0</v>
      </c>
      <c r="K91" s="10"/>
      <c r="L91" s="11">
        <f>F91+H91+J91</f>
        <v>10380</v>
      </c>
      <c r="M91" s="5" t="s">
        <v>51</v>
      </c>
      <c r="N91" s="1" t="s">
        <v>72</v>
      </c>
      <c r="O91" s="1" t="s">
        <v>72</v>
      </c>
      <c r="P91" s="1" t="s">
        <v>51</v>
      </c>
      <c r="Q91" s="1" t="s">
        <v>51</v>
      </c>
      <c r="R91" s="1" t="s">
        <v>51</v>
      </c>
      <c r="AV91" s="1" t="s">
        <v>51</v>
      </c>
      <c r="AW91" s="1" t="s">
        <v>51</v>
      </c>
      <c r="AX91" s="1" t="s">
        <v>51</v>
      </c>
      <c r="AY91" s="1" t="s">
        <v>51</v>
      </c>
    </row>
    <row r="92" spans="1:51" ht="30" customHeight="1" x14ac:dyDescent="0.3">
      <c r="A92" s="6"/>
      <c r="B92" s="6"/>
      <c r="C92" s="6"/>
      <c r="D92" s="6"/>
      <c r="E92" s="10"/>
      <c r="F92" s="11"/>
      <c r="G92" s="10"/>
      <c r="H92" s="11"/>
      <c r="I92" s="10"/>
      <c r="J92" s="11"/>
      <c r="K92" s="10"/>
      <c r="L92" s="11"/>
      <c r="M92" s="6"/>
    </row>
    <row r="93" spans="1:51" ht="30" customHeight="1" x14ac:dyDescent="0.3">
      <c r="A93" s="45" t="s">
        <v>1228</v>
      </c>
      <c r="B93" s="45"/>
      <c r="C93" s="45"/>
      <c r="D93" s="45"/>
      <c r="E93" s="46"/>
      <c r="F93" s="47"/>
      <c r="G93" s="46"/>
      <c r="H93" s="47"/>
      <c r="I93" s="46"/>
      <c r="J93" s="47"/>
      <c r="K93" s="46"/>
      <c r="L93" s="47"/>
      <c r="M93" s="45"/>
      <c r="N93" s="1" t="s">
        <v>171</v>
      </c>
    </row>
    <row r="94" spans="1:51" ht="30" customHeight="1" x14ac:dyDescent="0.3">
      <c r="A94" s="5" t="s">
        <v>594</v>
      </c>
      <c r="B94" s="5" t="s">
        <v>595</v>
      </c>
      <c r="C94" s="5" t="s">
        <v>67</v>
      </c>
      <c r="D94" s="6">
        <v>1</v>
      </c>
      <c r="E94" s="10">
        <f>일위대가목록!E44</f>
        <v>36</v>
      </c>
      <c r="F94" s="11">
        <f>TRUNC(E94*D94,1)</f>
        <v>36</v>
      </c>
      <c r="G94" s="10">
        <f>일위대가목록!F44</f>
        <v>0</v>
      </c>
      <c r="H94" s="11">
        <f>TRUNC(G94*D94,1)</f>
        <v>0</v>
      </c>
      <c r="I94" s="10">
        <f>일위대가목록!G44</f>
        <v>0</v>
      </c>
      <c r="J94" s="11">
        <f>TRUNC(I94*D94,1)</f>
        <v>0</v>
      </c>
      <c r="K94" s="10">
        <f t="shared" ref="K94:L97" si="10">TRUNC(E94+G94+I94,1)</f>
        <v>36</v>
      </c>
      <c r="L94" s="11">
        <f t="shared" si="10"/>
        <v>36</v>
      </c>
      <c r="M94" s="5" t="s">
        <v>596</v>
      </c>
      <c r="N94" s="1" t="s">
        <v>171</v>
      </c>
      <c r="O94" s="1" t="s">
        <v>597</v>
      </c>
      <c r="P94" s="1" t="s">
        <v>62</v>
      </c>
      <c r="Q94" s="1" t="s">
        <v>63</v>
      </c>
      <c r="R94" s="1" t="s">
        <v>63</v>
      </c>
      <c r="AV94" s="1" t="s">
        <v>51</v>
      </c>
      <c r="AW94" s="1" t="s">
        <v>614</v>
      </c>
      <c r="AX94" s="1" t="s">
        <v>51</v>
      </c>
      <c r="AY94" s="1" t="s">
        <v>51</v>
      </c>
    </row>
    <row r="95" spans="1:51" ht="30" customHeight="1" x14ac:dyDescent="0.3">
      <c r="A95" s="5" t="s">
        <v>599</v>
      </c>
      <c r="B95" s="5" t="s">
        <v>600</v>
      </c>
      <c r="C95" s="5" t="s">
        <v>67</v>
      </c>
      <c r="D95" s="6">
        <v>1</v>
      </c>
      <c r="E95" s="10">
        <f>일위대가목록!E45</f>
        <v>79</v>
      </c>
      <c r="F95" s="11">
        <f>TRUNC(E95*D95,1)</f>
        <v>79</v>
      </c>
      <c r="G95" s="10">
        <f>일위대가목록!F45</f>
        <v>2661</v>
      </c>
      <c r="H95" s="11">
        <f>TRUNC(G95*D95,1)</f>
        <v>2661</v>
      </c>
      <c r="I95" s="10">
        <f>일위대가목록!G45</f>
        <v>0</v>
      </c>
      <c r="J95" s="11">
        <f>TRUNC(I95*D95,1)</f>
        <v>0</v>
      </c>
      <c r="K95" s="10">
        <f t="shared" si="10"/>
        <v>2740</v>
      </c>
      <c r="L95" s="11">
        <f t="shared" si="10"/>
        <v>2740</v>
      </c>
      <c r="M95" s="5" t="s">
        <v>601</v>
      </c>
      <c r="N95" s="1" t="s">
        <v>171</v>
      </c>
      <c r="O95" s="1" t="s">
        <v>602</v>
      </c>
      <c r="P95" s="1" t="s">
        <v>62</v>
      </c>
      <c r="Q95" s="1" t="s">
        <v>63</v>
      </c>
      <c r="R95" s="1" t="s">
        <v>63</v>
      </c>
      <c r="AV95" s="1" t="s">
        <v>51</v>
      </c>
      <c r="AW95" s="1" t="s">
        <v>615</v>
      </c>
      <c r="AX95" s="1" t="s">
        <v>51</v>
      </c>
      <c r="AY95" s="1" t="s">
        <v>51</v>
      </c>
    </row>
    <row r="96" spans="1:51" ht="30" customHeight="1" x14ac:dyDescent="0.3">
      <c r="A96" s="5" t="s">
        <v>604</v>
      </c>
      <c r="B96" s="5" t="s">
        <v>605</v>
      </c>
      <c r="C96" s="5" t="s">
        <v>67</v>
      </c>
      <c r="D96" s="6">
        <v>1</v>
      </c>
      <c r="E96" s="10">
        <f>일위대가목록!E46</f>
        <v>826</v>
      </c>
      <c r="F96" s="11">
        <f>TRUNC(E96*D96,1)</f>
        <v>826</v>
      </c>
      <c r="G96" s="10">
        <f>일위대가목록!F46</f>
        <v>0</v>
      </c>
      <c r="H96" s="11">
        <f>TRUNC(G96*D96,1)</f>
        <v>0</v>
      </c>
      <c r="I96" s="10">
        <f>일위대가목록!G46</f>
        <v>0</v>
      </c>
      <c r="J96" s="11">
        <f>TRUNC(I96*D96,1)</f>
        <v>0</v>
      </c>
      <c r="K96" s="10">
        <f t="shared" si="10"/>
        <v>826</v>
      </c>
      <c r="L96" s="11">
        <f t="shared" si="10"/>
        <v>826</v>
      </c>
      <c r="M96" s="5" t="s">
        <v>606</v>
      </c>
      <c r="N96" s="1" t="s">
        <v>171</v>
      </c>
      <c r="O96" s="1" t="s">
        <v>607</v>
      </c>
      <c r="P96" s="1" t="s">
        <v>62</v>
      </c>
      <c r="Q96" s="1" t="s">
        <v>63</v>
      </c>
      <c r="R96" s="1" t="s">
        <v>63</v>
      </c>
      <c r="AV96" s="1" t="s">
        <v>51</v>
      </c>
      <c r="AW96" s="1" t="s">
        <v>616</v>
      </c>
      <c r="AX96" s="1" t="s">
        <v>51</v>
      </c>
      <c r="AY96" s="1" t="s">
        <v>51</v>
      </c>
    </row>
    <row r="97" spans="1:51" ht="30" customHeight="1" x14ac:dyDescent="0.3">
      <c r="A97" s="5" t="s">
        <v>609</v>
      </c>
      <c r="B97" s="5" t="s">
        <v>610</v>
      </c>
      <c r="C97" s="5" t="s">
        <v>67</v>
      </c>
      <c r="D97" s="6">
        <v>1</v>
      </c>
      <c r="E97" s="10">
        <f>일위대가목록!E47</f>
        <v>132</v>
      </c>
      <c r="F97" s="11">
        <f>TRUNC(E97*D97,1)</f>
        <v>132</v>
      </c>
      <c r="G97" s="10">
        <f>일위대가목록!F47</f>
        <v>6646</v>
      </c>
      <c r="H97" s="11">
        <f>TRUNC(G97*D97,1)</f>
        <v>6646</v>
      </c>
      <c r="I97" s="10">
        <f>일위대가목록!G47</f>
        <v>0</v>
      </c>
      <c r="J97" s="11">
        <f>TRUNC(I97*D97,1)</f>
        <v>0</v>
      </c>
      <c r="K97" s="10">
        <f t="shared" si="10"/>
        <v>6778</v>
      </c>
      <c r="L97" s="11">
        <f t="shared" si="10"/>
        <v>6778</v>
      </c>
      <c r="M97" s="5" t="s">
        <v>611</v>
      </c>
      <c r="N97" s="1" t="s">
        <v>171</v>
      </c>
      <c r="O97" s="1" t="s">
        <v>612</v>
      </c>
      <c r="P97" s="1" t="s">
        <v>62</v>
      </c>
      <c r="Q97" s="1" t="s">
        <v>63</v>
      </c>
      <c r="R97" s="1" t="s">
        <v>63</v>
      </c>
      <c r="AV97" s="1" t="s">
        <v>51</v>
      </c>
      <c r="AW97" s="1" t="s">
        <v>617</v>
      </c>
      <c r="AX97" s="1" t="s">
        <v>51</v>
      </c>
      <c r="AY97" s="1" t="s">
        <v>51</v>
      </c>
    </row>
    <row r="98" spans="1:51" ht="30" customHeight="1" x14ac:dyDescent="0.3">
      <c r="A98" s="5" t="s">
        <v>476</v>
      </c>
      <c r="B98" s="5" t="s">
        <v>51</v>
      </c>
      <c r="C98" s="5" t="s">
        <v>51</v>
      </c>
      <c r="D98" s="6"/>
      <c r="E98" s="10"/>
      <c r="F98" s="11">
        <f>TRUNC(SUMIF(N94:N97, N93, F94:F97),0)</f>
        <v>1073</v>
      </c>
      <c r="G98" s="10"/>
      <c r="H98" s="11">
        <f>TRUNC(SUMIF(N94:N97, N93, H94:H97),0)</f>
        <v>9307</v>
      </c>
      <c r="I98" s="10"/>
      <c r="J98" s="11">
        <f>TRUNC(SUMIF(N94:N97, N93, J94:J97),0)</f>
        <v>0</v>
      </c>
      <c r="K98" s="10"/>
      <c r="L98" s="11">
        <f>F98+H98+J98</f>
        <v>10380</v>
      </c>
      <c r="M98" s="5" t="s">
        <v>51</v>
      </c>
      <c r="N98" s="1" t="s">
        <v>72</v>
      </c>
      <c r="O98" s="1" t="s">
        <v>72</v>
      </c>
      <c r="P98" s="1" t="s">
        <v>51</v>
      </c>
      <c r="Q98" s="1" t="s">
        <v>51</v>
      </c>
      <c r="R98" s="1" t="s">
        <v>51</v>
      </c>
      <c r="AV98" s="1" t="s">
        <v>51</v>
      </c>
      <c r="AW98" s="1" t="s">
        <v>51</v>
      </c>
      <c r="AX98" s="1" t="s">
        <v>51</v>
      </c>
      <c r="AY98" s="1" t="s">
        <v>51</v>
      </c>
    </row>
    <row r="99" spans="1:51" ht="30" customHeight="1" x14ac:dyDescent="0.3">
      <c r="A99" s="6"/>
      <c r="B99" s="6"/>
      <c r="C99" s="6"/>
      <c r="D99" s="6"/>
      <c r="E99" s="10"/>
      <c r="F99" s="11"/>
      <c r="G99" s="10"/>
      <c r="H99" s="11"/>
      <c r="I99" s="10"/>
      <c r="J99" s="11"/>
      <c r="K99" s="10"/>
      <c r="L99" s="11"/>
      <c r="M99" s="6"/>
    </row>
    <row r="100" spans="1:51" ht="30" customHeight="1" x14ac:dyDescent="0.3">
      <c r="A100" s="45" t="s">
        <v>1229</v>
      </c>
      <c r="B100" s="45"/>
      <c r="C100" s="45"/>
      <c r="D100" s="45"/>
      <c r="E100" s="46"/>
      <c r="F100" s="47"/>
      <c r="G100" s="46"/>
      <c r="H100" s="47"/>
      <c r="I100" s="46"/>
      <c r="J100" s="47"/>
      <c r="K100" s="46"/>
      <c r="L100" s="47"/>
      <c r="M100" s="45"/>
      <c r="N100" s="1" t="s">
        <v>175</v>
      </c>
    </row>
    <row r="101" spans="1:51" ht="30" customHeight="1" x14ac:dyDescent="0.3">
      <c r="A101" s="5" t="s">
        <v>594</v>
      </c>
      <c r="B101" s="5" t="s">
        <v>595</v>
      </c>
      <c r="C101" s="5" t="s">
        <v>67</v>
      </c>
      <c r="D101" s="6">
        <v>1</v>
      </c>
      <c r="E101" s="10">
        <f>일위대가목록!E44</f>
        <v>36</v>
      </c>
      <c r="F101" s="11">
        <f>TRUNC(E101*D101,1)</f>
        <v>36</v>
      </c>
      <c r="G101" s="10">
        <f>일위대가목록!F44</f>
        <v>0</v>
      </c>
      <c r="H101" s="11">
        <f>TRUNC(G101*D101,1)</f>
        <v>0</v>
      </c>
      <c r="I101" s="10">
        <f>일위대가목록!G44</f>
        <v>0</v>
      </c>
      <c r="J101" s="11">
        <f>TRUNC(I101*D101,1)</f>
        <v>0</v>
      </c>
      <c r="K101" s="10">
        <f t="shared" ref="K101:L104" si="11">TRUNC(E101+G101+I101,1)</f>
        <v>36</v>
      </c>
      <c r="L101" s="11">
        <f t="shared" si="11"/>
        <v>36</v>
      </c>
      <c r="M101" s="5" t="s">
        <v>596</v>
      </c>
      <c r="N101" s="1" t="s">
        <v>175</v>
      </c>
      <c r="O101" s="1" t="s">
        <v>597</v>
      </c>
      <c r="P101" s="1" t="s">
        <v>62</v>
      </c>
      <c r="Q101" s="1" t="s">
        <v>63</v>
      </c>
      <c r="R101" s="1" t="s">
        <v>63</v>
      </c>
      <c r="AV101" s="1" t="s">
        <v>51</v>
      </c>
      <c r="AW101" s="1" t="s">
        <v>618</v>
      </c>
      <c r="AX101" s="1" t="s">
        <v>51</v>
      </c>
      <c r="AY101" s="1" t="s">
        <v>51</v>
      </c>
    </row>
    <row r="102" spans="1:51" ht="30" customHeight="1" x14ac:dyDescent="0.3">
      <c r="A102" s="5" t="s">
        <v>599</v>
      </c>
      <c r="B102" s="5" t="s">
        <v>619</v>
      </c>
      <c r="C102" s="5" t="s">
        <v>67</v>
      </c>
      <c r="D102" s="6">
        <v>1</v>
      </c>
      <c r="E102" s="10">
        <f>일위대가목록!E48</f>
        <v>79</v>
      </c>
      <c r="F102" s="11">
        <f>TRUNC(E102*D102,1)</f>
        <v>79</v>
      </c>
      <c r="G102" s="10">
        <f>일위대가목록!F48</f>
        <v>3193</v>
      </c>
      <c r="H102" s="11">
        <f>TRUNC(G102*D102,1)</f>
        <v>3193</v>
      </c>
      <c r="I102" s="10">
        <f>일위대가목록!G48</f>
        <v>0</v>
      </c>
      <c r="J102" s="11">
        <f>TRUNC(I102*D102,1)</f>
        <v>0</v>
      </c>
      <c r="K102" s="10">
        <f t="shared" si="11"/>
        <v>3272</v>
      </c>
      <c r="L102" s="11">
        <f t="shared" si="11"/>
        <v>3272</v>
      </c>
      <c r="M102" s="5" t="s">
        <v>620</v>
      </c>
      <c r="N102" s="1" t="s">
        <v>175</v>
      </c>
      <c r="O102" s="1" t="s">
        <v>621</v>
      </c>
      <c r="P102" s="1" t="s">
        <v>62</v>
      </c>
      <c r="Q102" s="1" t="s">
        <v>63</v>
      </c>
      <c r="R102" s="1" t="s">
        <v>63</v>
      </c>
      <c r="AV102" s="1" t="s">
        <v>51</v>
      </c>
      <c r="AW102" s="1" t="s">
        <v>622</v>
      </c>
      <c r="AX102" s="1" t="s">
        <v>51</v>
      </c>
      <c r="AY102" s="1" t="s">
        <v>51</v>
      </c>
    </row>
    <row r="103" spans="1:51" ht="30" customHeight="1" x14ac:dyDescent="0.3">
      <c r="A103" s="5" t="s">
        <v>604</v>
      </c>
      <c r="B103" s="5" t="s">
        <v>605</v>
      </c>
      <c r="C103" s="5" t="s">
        <v>67</v>
      </c>
      <c r="D103" s="6">
        <v>1</v>
      </c>
      <c r="E103" s="10">
        <f>일위대가목록!E46</f>
        <v>826</v>
      </c>
      <c r="F103" s="11">
        <f>TRUNC(E103*D103,1)</f>
        <v>826</v>
      </c>
      <c r="G103" s="10">
        <f>일위대가목록!F46</f>
        <v>0</v>
      </c>
      <c r="H103" s="11">
        <f>TRUNC(G103*D103,1)</f>
        <v>0</v>
      </c>
      <c r="I103" s="10">
        <f>일위대가목록!G46</f>
        <v>0</v>
      </c>
      <c r="J103" s="11">
        <f>TRUNC(I103*D103,1)</f>
        <v>0</v>
      </c>
      <c r="K103" s="10">
        <f t="shared" si="11"/>
        <v>826</v>
      </c>
      <c r="L103" s="11">
        <f t="shared" si="11"/>
        <v>826</v>
      </c>
      <c r="M103" s="5" t="s">
        <v>606</v>
      </c>
      <c r="N103" s="1" t="s">
        <v>175</v>
      </c>
      <c r="O103" s="1" t="s">
        <v>607</v>
      </c>
      <c r="P103" s="1" t="s">
        <v>62</v>
      </c>
      <c r="Q103" s="1" t="s">
        <v>63</v>
      </c>
      <c r="R103" s="1" t="s">
        <v>63</v>
      </c>
      <c r="AV103" s="1" t="s">
        <v>51</v>
      </c>
      <c r="AW103" s="1" t="s">
        <v>623</v>
      </c>
      <c r="AX103" s="1" t="s">
        <v>51</v>
      </c>
      <c r="AY103" s="1" t="s">
        <v>51</v>
      </c>
    </row>
    <row r="104" spans="1:51" ht="30" customHeight="1" x14ac:dyDescent="0.3">
      <c r="A104" s="5" t="s">
        <v>609</v>
      </c>
      <c r="B104" s="5" t="s">
        <v>590</v>
      </c>
      <c r="C104" s="5" t="s">
        <v>67</v>
      </c>
      <c r="D104" s="6">
        <v>1</v>
      </c>
      <c r="E104" s="10">
        <f>일위대가목록!E49</f>
        <v>132</v>
      </c>
      <c r="F104" s="11">
        <f>TRUNC(E104*D104,1)</f>
        <v>132</v>
      </c>
      <c r="G104" s="10">
        <f>일위대가목록!F49</f>
        <v>7976</v>
      </c>
      <c r="H104" s="11">
        <f>TRUNC(G104*D104,1)</f>
        <v>7976</v>
      </c>
      <c r="I104" s="10">
        <f>일위대가목록!G49</f>
        <v>0</v>
      </c>
      <c r="J104" s="11">
        <f>TRUNC(I104*D104,1)</f>
        <v>0</v>
      </c>
      <c r="K104" s="10">
        <f t="shared" si="11"/>
        <v>8108</v>
      </c>
      <c r="L104" s="11">
        <f t="shared" si="11"/>
        <v>8108</v>
      </c>
      <c r="M104" s="5" t="s">
        <v>624</v>
      </c>
      <c r="N104" s="1" t="s">
        <v>175</v>
      </c>
      <c r="O104" s="1" t="s">
        <v>625</v>
      </c>
      <c r="P104" s="1" t="s">
        <v>62</v>
      </c>
      <c r="Q104" s="1" t="s">
        <v>63</v>
      </c>
      <c r="R104" s="1" t="s">
        <v>63</v>
      </c>
      <c r="AV104" s="1" t="s">
        <v>51</v>
      </c>
      <c r="AW104" s="1" t="s">
        <v>626</v>
      </c>
      <c r="AX104" s="1" t="s">
        <v>51</v>
      </c>
      <c r="AY104" s="1" t="s">
        <v>51</v>
      </c>
    </row>
    <row r="105" spans="1:51" ht="30" customHeight="1" x14ac:dyDescent="0.3">
      <c r="A105" s="5" t="s">
        <v>476</v>
      </c>
      <c r="B105" s="5" t="s">
        <v>51</v>
      </c>
      <c r="C105" s="5" t="s">
        <v>51</v>
      </c>
      <c r="D105" s="6"/>
      <c r="E105" s="10"/>
      <c r="F105" s="11">
        <f>TRUNC(SUMIF(N101:N104, N100, F101:F104),0)</f>
        <v>1073</v>
      </c>
      <c r="G105" s="10"/>
      <c r="H105" s="11">
        <f>TRUNC(SUMIF(N101:N104, N100, H101:H104),0)</f>
        <v>11169</v>
      </c>
      <c r="I105" s="10"/>
      <c r="J105" s="11">
        <f>TRUNC(SUMIF(N101:N104, N100, J101:J104),0)</f>
        <v>0</v>
      </c>
      <c r="K105" s="10"/>
      <c r="L105" s="11">
        <f>F105+H105+J105</f>
        <v>12242</v>
      </c>
      <c r="M105" s="5" t="s">
        <v>51</v>
      </c>
      <c r="N105" s="1" t="s">
        <v>72</v>
      </c>
      <c r="O105" s="1" t="s">
        <v>72</v>
      </c>
      <c r="P105" s="1" t="s">
        <v>51</v>
      </c>
      <c r="Q105" s="1" t="s">
        <v>51</v>
      </c>
      <c r="R105" s="1" t="s">
        <v>51</v>
      </c>
      <c r="AV105" s="1" t="s">
        <v>51</v>
      </c>
      <c r="AW105" s="1" t="s">
        <v>51</v>
      </c>
      <c r="AX105" s="1" t="s">
        <v>51</v>
      </c>
      <c r="AY105" s="1" t="s">
        <v>51</v>
      </c>
    </row>
    <row r="106" spans="1:51" ht="30" customHeight="1" x14ac:dyDescent="0.3">
      <c r="A106" s="6"/>
      <c r="B106" s="6"/>
      <c r="C106" s="6"/>
      <c r="D106" s="6"/>
      <c r="E106" s="10"/>
      <c r="F106" s="11"/>
      <c r="G106" s="10"/>
      <c r="H106" s="11"/>
      <c r="I106" s="10"/>
      <c r="J106" s="11"/>
      <c r="K106" s="10"/>
      <c r="L106" s="11"/>
      <c r="M106" s="6"/>
    </row>
    <row r="107" spans="1:51" ht="30" customHeight="1" x14ac:dyDescent="0.3">
      <c r="A107" s="45" t="s">
        <v>1230</v>
      </c>
      <c r="B107" s="45"/>
      <c r="C107" s="45"/>
      <c r="D107" s="45"/>
      <c r="E107" s="46"/>
      <c r="F107" s="47"/>
      <c r="G107" s="46"/>
      <c r="H107" s="47"/>
      <c r="I107" s="46"/>
      <c r="J107" s="47"/>
      <c r="K107" s="46"/>
      <c r="L107" s="47"/>
      <c r="M107" s="45"/>
      <c r="N107" s="1" t="s">
        <v>179</v>
      </c>
    </row>
    <row r="108" spans="1:51" ht="30" customHeight="1" x14ac:dyDescent="0.3">
      <c r="A108" s="5" t="s">
        <v>594</v>
      </c>
      <c r="B108" s="5" t="s">
        <v>595</v>
      </c>
      <c r="C108" s="5" t="s">
        <v>67</v>
      </c>
      <c r="D108" s="6">
        <v>1</v>
      </c>
      <c r="E108" s="10">
        <f>일위대가목록!E44</f>
        <v>36</v>
      </c>
      <c r="F108" s="11">
        <f>TRUNC(E108*D108,1)</f>
        <v>36</v>
      </c>
      <c r="G108" s="10">
        <f>일위대가목록!F44</f>
        <v>0</v>
      </c>
      <c r="H108" s="11">
        <f>TRUNC(G108*D108,1)</f>
        <v>0</v>
      </c>
      <c r="I108" s="10">
        <f>일위대가목록!G44</f>
        <v>0</v>
      </c>
      <c r="J108" s="11">
        <f>TRUNC(I108*D108,1)</f>
        <v>0</v>
      </c>
      <c r="K108" s="10">
        <f t="shared" ref="K108:L111" si="12">TRUNC(E108+G108+I108,1)</f>
        <v>36</v>
      </c>
      <c r="L108" s="11">
        <f t="shared" si="12"/>
        <v>36</v>
      </c>
      <c r="M108" s="5" t="s">
        <v>596</v>
      </c>
      <c r="N108" s="1" t="s">
        <v>179</v>
      </c>
      <c r="O108" s="1" t="s">
        <v>597</v>
      </c>
      <c r="P108" s="1" t="s">
        <v>62</v>
      </c>
      <c r="Q108" s="1" t="s">
        <v>63</v>
      </c>
      <c r="R108" s="1" t="s">
        <v>63</v>
      </c>
      <c r="AV108" s="1" t="s">
        <v>51</v>
      </c>
      <c r="AW108" s="1" t="s">
        <v>627</v>
      </c>
      <c r="AX108" s="1" t="s">
        <v>51</v>
      </c>
      <c r="AY108" s="1" t="s">
        <v>51</v>
      </c>
    </row>
    <row r="109" spans="1:51" ht="30" customHeight="1" x14ac:dyDescent="0.3">
      <c r="A109" s="5" t="s">
        <v>599</v>
      </c>
      <c r="B109" s="5" t="s">
        <v>619</v>
      </c>
      <c r="C109" s="5" t="s">
        <v>67</v>
      </c>
      <c r="D109" s="6">
        <v>1</v>
      </c>
      <c r="E109" s="10">
        <f>일위대가목록!E48</f>
        <v>79</v>
      </c>
      <c r="F109" s="11">
        <f>TRUNC(E109*D109,1)</f>
        <v>79</v>
      </c>
      <c r="G109" s="10">
        <f>일위대가목록!F48</f>
        <v>3193</v>
      </c>
      <c r="H109" s="11">
        <f>TRUNC(G109*D109,1)</f>
        <v>3193</v>
      </c>
      <c r="I109" s="10">
        <f>일위대가목록!G48</f>
        <v>0</v>
      </c>
      <c r="J109" s="11">
        <f>TRUNC(I109*D109,1)</f>
        <v>0</v>
      </c>
      <c r="K109" s="10">
        <f t="shared" si="12"/>
        <v>3272</v>
      </c>
      <c r="L109" s="11">
        <f t="shared" si="12"/>
        <v>3272</v>
      </c>
      <c r="M109" s="5" t="s">
        <v>620</v>
      </c>
      <c r="N109" s="1" t="s">
        <v>179</v>
      </c>
      <c r="O109" s="1" t="s">
        <v>621</v>
      </c>
      <c r="P109" s="1" t="s">
        <v>62</v>
      </c>
      <c r="Q109" s="1" t="s">
        <v>63</v>
      </c>
      <c r="R109" s="1" t="s">
        <v>63</v>
      </c>
      <c r="AV109" s="1" t="s">
        <v>51</v>
      </c>
      <c r="AW109" s="1" t="s">
        <v>628</v>
      </c>
      <c r="AX109" s="1" t="s">
        <v>51</v>
      </c>
      <c r="AY109" s="1" t="s">
        <v>51</v>
      </c>
    </row>
    <row r="110" spans="1:51" ht="30" customHeight="1" x14ac:dyDescent="0.3">
      <c r="A110" s="5" t="s">
        <v>604</v>
      </c>
      <c r="B110" s="5" t="s">
        <v>605</v>
      </c>
      <c r="C110" s="5" t="s">
        <v>67</v>
      </c>
      <c r="D110" s="6">
        <v>1</v>
      </c>
      <c r="E110" s="10">
        <f>일위대가목록!E46</f>
        <v>826</v>
      </c>
      <c r="F110" s="11">
        <f>TRUNC(E110*D110,1)</f>
        <v>826</v>
      </c>
      <c r="G110" s="10">
        <f>일위대가목록!F46</f>
        <v>0</v>
      </c>
      <c r="H110" s="11">
        <f>TRUNC(G110*D110,1)</f>
        <v>0</v>
      </c>
      <c r="I110" s="10">
        <f>일위대가목록!G46</f>
        <v>0</v>
      </c>
      <c r="J110" s="11">
        <f>TRUNC(I110*D110,1)</f>
        <v>0</v>
      </c>
      <c r="K110" s="10">
        <f t="shared" si="12"/>
        <v>826</v>
      </c>
      <c r="L110" s="11">
        <f t="shared" si="12"/>
        <v>826</v>
      </c>
      <c r="M110" s="5" t="s">
        <v>606</v>
      </c>
      <c r="N110" s="1" t="s">
        <v>179</v>
      </c>
      <c r="O110" s="1" t="s">
        <v>607</v>
      </c>
      <c r="P110" s="1" t="s">
        <v>62</v>
      </c>
      <c r="Q110" s="1" t="s">
        <v>63</v>
      </c>
      <c r="R110" s="1" t="s">
        <v>63</v>
      </c>
      <c r="AV110" s="1" t="s">
        <v>51</v>
      </c>
      <c r="AW110" s="1" t="s">
        <v>629</v>
      </c>
      <c r="AX110" s="1" t="s">
        <v>51</v>
      </c>
      <c r="AY110" s="1" t="s">
        <v>51</v>
      </c>
    </row>
    <row r="111" spans="1:51" ht="30" customHeight="1" x14ac:dyDescent="0.3">
      <c r="A111" s="5" t="s">
        <v>609</v>
      </c>
      <c r="B111" s="5" t="s">
        <v>590</v>
      </c>
      <c r="C111" s="5" t="s">
        <v>67</v>
      </c>
      <c r="D111" s="6">
        <v>1</v>
      </c>
      <c r="E111" s="10">
        <f>일위대가목록!E49</f>
        <v>132</v>
      </c>
      <c r="F111" s="11">
        <f>TRUNC(E111*D111,1)</f>
        <v>132</v>
      </c>
      <c r="G111" s="10">
        <f>일위대가목록!F49</f>
        <v>7976</v>
      </c>
      <c r="H111" s="11">
        <f>TRUNC(G111*D111,1)</f>
        <v>7976</v>
      </c>
      <c r="I111" s="10">
        <f>일위대가목록!G49</f>
        <v>0</v>
      </c>
      <c r="J111" s="11">
        <f>TRUNC(I111*D111,1)</f>
        <v>0</v>
      </c>
      <c r="K111" s="10">
        <f t="shared" si="12"/>
        <v>8108</v>
      </c>
      <c r="L111" s="11">
        <f t="shared" si="12"/>
        <v>8108</v>
      </c>
      <c r="M111" s="5" t="s">
        <v>624</v>
      </c>
      <c r="N111" s="1" t="s">
        <v>179</v>
      </c>
      <c r="O111" s="1" t="s">
        <v>625</v>
      </c>
      <c r="P111" s="1" t="s">
        <v>62</v>
      </c>
      <c r="Q111" s="1" t="s">
        <v>63</v>
      </c>
      <c r="R111" s="1" t="s">
        <v>63</v>
      </c>
      <c r="AV111" s="1" t="s">
        <v>51</v>
      </c>
      <c r="AW111" s="1" t="s">
        <v>630</v>
      </c>
      <c r="AX111" s="1" t="s">
        <v>51</v>
      </c>
      <c r="AY111" s="1" t="s">
        <v>51</v>
      </c>
    </row>
    <row r="112" spans="1:51" ht="30" customHeight="1" x14ac:dyDescent="0.3">
      <c r="A112" s="5" t="s">
        <v>476</v>
      </c>
      <c r="B112" s="5" t="s">
        <v>51</v>
      </c>
      <c r="C112" s="5" t="s">
        <v>51</v>
      </c>
      <c r="D112" s="6"/>
      <c r="E112" s="10"/>
      <c r="F112" s="11">
        <f>TRUNC(SUMIF(N108:N111, N107, F108:F111),0)</f>
        <v>1073</v>
      </c>
      <c r="G112" s="10"/>
      <c r="H112" s="11">
        <f>TRUNC(SUMIF(N108:N111, N107, H108:H111),0)</f>
        <v>11169</v>
      </c>
      <c r="I112" s="10"/>
      <c r="J112" s="11">
        <f>TRUNC(SUMIF(N108:N111, N107, J108:J111),0)</f>
        <v>0</v>
      </c>
      <c r="K112" s="10"/>
      <c r="L112" s="11">
        <f>F112+H112+J112</f>
        <v>12242</v>
      </c>
      <c r="M112" s="5" t="s">
        <v>51</v>
      </c>
      <c r="N112" s="1" t="s">
        <v>72</v>
      </c>
      <c r="O112" s="1" t="s">
        <v>72</v>
      </c>
      <c r="P112" s="1" t="s">
        <v>51</v>
      </c>
      <c r="Q112" s="1" t="s">
        <v>51</v>
      </c>
      <c r="R112" s="1" t="s">
        <v>51</v>
      </c>
      <c r="AV112" s="1" t="s">
        <v>51</v>
      </c>
      <c r="AW112" s="1" t="s">
        <v>51</v>
      </c>
      <c r="AX112" s="1" t="s">
        <v>51</v>
      </c>
      <c r="AY112" s="1" t="s">
        <v>51</v>
      </c>
    </row>
    <row r="113" spans="1:51" ht="30" customHeight="1" x14ac:dyDescent="0.3">
      <c r="A113" s="6"/>
      <c r="B113" s="6"/>
      <c r="C113" s="6"/>
      <c r="D113" s="6"/>
      <c r="E113" s="10"/>
      <c r="F113" s="11"/>
      <c r="G113" s="10"/>
      <c r="H113" s="11"/>
      <c r="I113" s="10"/>
      <c r="J113" s="11"/>
      <c r="K113" s="10"/>
      <c r="L113" s="11"/>
      <c r="M113" s="6"/>
    </row>
    <row r="114" spans="1:51" ht="30" customHeight="1" x14ac:dyDescent="0.3">
      <c r="A114" s="45" t="s">
        <v>1231</v>
      </c>
      <c r="B114" s="45"/>
      <c r="C114" s="45"/>
      <c r="D114" s="45"/>
      <c r="E114" s="46"/>
      <c r="F114" s="47"/>
      <c r="G114" s="46"/>
      <c r="H114" s="47"/>
      <c r="I114" s="46"/>
      <c r="J114" s="47"/>
      <c r="K114" s="46"/>
      <c r="L114" s="47"/>
      <c r="M114" s="45"/>
      <c r="N114" s="1" t="s">
        <v>183</v>
      </c>
    </row>
    <row r="115" spans="1:51" ht="30" customHeight="1" x14ac:dyDescent="0.3">
      <c r="A115" s="5" t="s">
        <v>631</v>
      </c>
      <c r="B115" s="5" t="s">
        <v>632</v>
      </c>
      <c r="C115" s="5" t="s">
        <v>67</v>
      </c>
      <c r="D115" s="6">
        <v>1</v>
      </c>
      <c r="E115" s="10">
        <f>일위대가목록!E50</f>
        <v>859</v>
      </c>
      <c r="F115" s="11">
        <f>TRUNC(E115*D115,1)</f>
        <v>859</v>
      </c>
      <c r="G115" s="10">
        <f>일위대가목록!F50</f>
        <v>0</v>
      </c>
      <c r="H115" s="11">
        <f>TRUNC(G115*D115,1)</f>
        <v>0</v>
      </c>
      <c r="I115" s="10">
        <f>일위대가목록!G50</f>
        <v>0</v>
      </c>
      <c r="J115" s="11">
        <f>TRUNC(I115*D115,1)</f>
        <v>0</v>
      </c>
      <c r="K115" s="10">
        <f t="shared" ref="K115:L118" si="13">TRUNC(E115+G115+I115,1)</f>
        <v>859</v>
      </c>
      <c r="L115" s="11">
        <f t="shared" si="13"/>
        <v>859</v>
      </c>
      <c r="M115" s="5" t="s">
        <v>633</v>
      </c>
      <c r="N115" s="1" t="s">
        <v>183</v>
      </c>
      <c r="O115" s="1" t="s">
        <v>634</v>
      </c>
      <c r="P115" s="1" t="s">
        <v>62</v>
      </c>
      <c r="Q115" s="1" t="s">
        <v>63</v>
      </c>
      <c r="R115" s="1" t="s">
        <v>63</v>
      </c>
      <c r="AV115" s="1" t="s">
        <v>51</v>
      </c>
      <c r="AW115" s="1" t="s">
        <v>635</v>
      </c>
      <c r="AX115" s="1" t="s">
        <v>51</v>
      </c>
      <c r="AY115" s="1" t="s">
        <v>51</v>
      </c>
    </row>
    <row r="116" spans="1:51" ht="30" customHeight="1" x14ac:dyDescent="0.3">
      <c r="A116" s="5" t="s">
        <v>636</v>
      </c>
      <c r="B116" s="5" t="s">
        <v>637</v>
      </c>
      <c r="C116" s="5" t="s">
        <v>67</v>
      </c>
      <c r="D116" s="6">
        <v>1</v>
      </c>
      <c r="E116" s="10">
        <f>일위대가목록!E51</f>
        <v>776</v>
      </c>
      <c r="F116" s="11">
        <f>TRUNC(E116*D116,1)</f>
        <v>776</v>
      </c>
      <c r="G116" s="10">
        <f>일위대가목록!F51</f>
        <v>23294</v>
      </c>
      <c r="H116" s="11">
        <f>TRUNC(G116*D116,1)</f>
        <v>23294</v>
      </c>
      <c r="I116" s="10">
        <f>일위대가목록!G51</f>
        <v>0</v>
      </c>
      <c r="J116" s="11">
        <f>TRUNC(I116*D116,1)</f>
        <v>0</v>
      </c>
      <c r="K116" s="10">
        <f t="shared" si="13"/>
        <v>24070</v>
      </c>
      <c r="L116" s="11">
        <f t="shared" si="13"/>
        <v>24070</v>
      </c>
      <c r="M116" s="5" t="s">
        <v>638</v>
      </c>
      <c r="N116" s="1" t="s">
        <v>183</v>
      </c>
      <c r="O116" s="1" t="s">
        <v>639</v>
      </c>
      <c r="P116" s="1" t="s">
        <v>62</v>
      </c>
      <c r="Q116" s="1" t="s">
        <v>63</v>
      </c>
      <c r="R116" s="1" t="s">
        <v>63</v>
      </c>
      <c r="AV116" s="1" t="s">
        <v>51</v>
      </c>
      <c r="AW116" s="1" t="s">
        <v>640</v>
      </c>
      <c r="AX116" s="1" t="s">
        <v>51</v>
      </c>
      <c r="AY116" s="1" t="s">
        <v>51</v>
      </c>
    </row>
    <row r="117" spans="1:51" ht="30" customHeight="1" x14ac:dyDescent="0.3">
      <c r="A117" s="5" t="s">
        <v>604</v>
      </c>
      <c r="B117" s="5" t="s">
        <v>605</v>
      </c>
      <c r="C117" s="5" t="s">
        <v>67</v>
      </c>
      <c r="D117" s="6">
        <v>1</v>
      </c>
      <c r="E117" s="10">
        <f>일위대가목록!E46</f>
        <v>826</v>
      </c>
      <c r="F117" s="11">
        <f>TRUNC(E117*D117,1)</f>
        <v>826</v>
      </c>
      <c r="G117" s="10">
        <f>일위대가목록!F46</f>
        <v>0</v>
      </c>
      <c r="H117" s="11">
        <f>TRUNC(G117*D117,1)</f>
        <v>0</v>
      </c>
      <c r="I117" s="10">
        <f>일위대가목록!G46</f>
        <v>0</v>
      </c>
      <c r="J117" s="11">
        <f>TRUNC(I117*D117,1)</f>
        <v>0</v>
      </c>
      <c r="K117" s="10">
        <f t="shared" si="13"/>
        <v>826</v>
      </c>
      <c r="L117" s="11">
        <f t="shared" si="13"/>
        <v>826</v>
      </c>
      <c r="M117" s="5" t="s">
        <v>606</v>
      </c>
      <c r="N117" s="1" t="s">
        <v>183</v>
      </c>
      <c r="O117" s="1" t="s">
        <v>607</v>
      </c>
      <c r="P117" s="1" t="s">
        <v>62</v>
      </c>
      <c r="Q117" s="1" t="s">
        <v>63</v>
      </c>
      <c r="R117" s="1" t="s">
        <v>63</v>
      </c>
      <c r="AV117" s="1" t="s">
        <v>51</v>
      </c>
      <c r="AW117" s="1" t="s">
        <v>641</v>
      </c>
      <c r="AX117" s="1" t="s">
        <v>51</v>
      </c>
      <c r="AY117" s="1" t="s">
        <v>51</v>
      </c>
    </row>
    <row r="118" spans="1:51" ht="30" customHeight="1" x14ac:dyDescent="0.3">
      <c r="A118" s="5" t="s">
        <v>609</v>
      </c>
      <c r="B118" s="5" t="s">
        <v>590</v>
      </c>
      <c r="C118" s="5" t="s">
        <v>67</v>
      </c>
      <c r="D118" s="6">
        <v>1</v>
      </c>
      <c r="E118" s="10">
        <f>일위대가목록!E49</f>
        <v>132</v>
      </c>
      <c r="F118" s="11">
        <f>TRUNC(E118*D118,1)</f>
        <v>132</v>
      </c>
      <c r="G118" s="10">
        <f>일위대가목록!F49</f>
        <v>7976</v>
      </c>
      <c r="H118" s="11">
        <f>TRUNC(G118*D118,1)</f>
        <v>7976</v>
      </c>
      <c r="I118" s="10">
        <f>일위대가목록!G49</f>
        <v>0</v>
      </c>
      <c r="J118" s="11">
        <f>TRUNC(I118*D118,1)</f>
        <v>0</v>
      </c>
      <c r="K118" s="10">
        <f t="shared" si="13"/>
        <v>8108</v>
      </c>
      <c r="L118" s="11">
        <f t="shared" si="13"/>
        <v>8108</v>
      </c>
      <c r="M118" s="5" t="s">
        <v>624</v>
      </c>
      <c r="N118" s="1" t="s">
        <v>183</v>
      </c>
      <c r="O118" s="1" t="s">
        <v>625</v>
      </c>
      <c r="P118" s="1" t="s">
        <v>62</v>
      </c>
      <c r="Q118" s="1" t="s">
        <v>63</v>
      </c>
      <c r="R118" s="1" t="s">
        <v>63</v>
      </c>
      <c r="AV118" s="1" t="s">
        <v>51</v>
      </c>
      <c r="AW118" s="1" t="s">
        <v>642</v>
      </c>
      <c r="AX118" s="1" t="s">
        <v>51</v>
      </c>
      <c r="AY118" s="1" t="s">
        <v>51</v>
      </c>
    </row>
    <row r="119" spans="1:51" ht="30" customHeight="1" x14ac:dyDescent="0.3">
      <c r="A119" s="5" t="s">
        <v>476</v>
      </c>
      <c r="B119" s="5" t="s">
        <v>51</v>
      </c>
      <c r="C119" s="5" t="s">
        <v>51</v>
      </c>
      <c r="D119" s="6"/>
      <c r="E119" s="10"/>
      <c r="F119" s="11">
        <f>TRUNC(SUMIF(N115:N118, N114, F115:F118),0)</f>
        <v>2593</v>
      </c>
      <c r="G119" s="10"/>
      <c r="H119" s="11">
        <f>TRUNC(SUMIF(N115:N118, N114, H115:H118),0)</f>
        <v>31270</v>
      </c>
      <c r="I119" s="10"/>
      <c r="J119" s="11">
        <f>TRUNC(SUMIF(N115:N118, N114, J115:J118),0)</f>
        <v>0</v>
      </c>
      <c r="K119" s="10"/>
      <c r="L119" s="11">
        <f>F119+H119+J119</f>
        <v>33863</v>
      </c>
      <c r="M119" s="5" t="s">
        <v>51</v>
      </c>
      <c r="N119" s="1" t="s">
        <v>72</v>
      </c>
      <c r="O119" s="1" t="s">
        <v>72</v>
      </c>
      <c r="P119" s="1" t="s">
        <v>51</v>
      </c>
      <c r="Q119" s="1" t="s">
        <v>51</v>
      </c>
      <c r="R119" s="1" t="s">
        <v>51</v>
      </c>
      <c r="AV119" s="1" t="s">
        <v>51</v>
      </c>
      <c r="AW119" s="1" t="s">
        <v>51</v>
      </c>
      <c r="AX119" s="1" t="s">
        <v>51</v>
      </c>
      <c r="AY119" s="1" t="s">
        <v>51</v>
      </c>
    </row>
    <row r="120" spans="1:51" ht="30" customHeight="1" x14ac:dyDescent="0.3">
      <c r="A120" s="6"/>
      <c r="B120" s="6"/>
      <c r="C120" s="6"/>
      <c r="D120" s="6"/>
      <c r="E120" s="10"/>
      <c r="F120" s="11"/>
      <c r="G120" s="10"/>
      <c r="H120" s="11"/>
      <c r="I120" s="10"/>
      <c r="J120" s="11"/>
      <c r="K120" s="10"/>
      <c r="L120" s="11"/>
      <c r="M120" s="6"/>
    </row>
    <row r="121" spans="1:51" ht="30" customHeight="1" x14ac:dyDescent="0.3">
      <c r="A121" s="45" t="s">
        <v>1232</v>
      </c>
      <c r="B121" s="45"/>
      <c r="C121" s="45"/>
      <c r="D121" s="45"/>
      <c r="E121" s="46"/>
      <c r="F121" s="47"/>
      <c r="G121" s="46"/>
      <c r="H121" s="47"/>
      <c r="I121" s="46"/>
      <c r="J121" s="47"/>
      <c r="K121" s="46"/>
      <c r="L121" s="47"/>
      <c r="M121" s="45"/>
      <c r="N121" s="1" t="s">
        <v>188</v>
      </c>
    </row>
    <row r="122" spans="1:51" ht="30" customHeight="1" x14ac:dyDescent="0.3">
      <c r="A122" s="5" t="s">
        <v>643</v>
      </c>
      <c r="B122" s="5" t="s">
        <v>51</v>
      </c>
      <c r="C122" s="5" t="s">
        <v>67</v>
      </c>
      <c r="D122" s="6">
        <v>1</v>
      </c>
      <c r="E122" s="10">
        <f>일위대가목록!E52</f>
        <v>156</v>
      </c>
      <c r="F122" s="11">
        <f>TRUNC(E122*D122,1)</f>
        <v>156</v>
      </c>
      <c r="G122" s="10">
        <f>일위대가목록!F52</f>
        <v>0</v>
      </c>
      <c r="H122" s="11">
        <f>TRUNC(G122*D122,1)</f>
        <v>0</v>
      </c>
      <c r="I122" s="10">
        <f>일위대가목록!G52</f>
        <v>0</v>
      </c>
      <c r="J122" s="11">
        <f>TRUNC(I122*D122,1)</f>
        <v>0</v>
      </c>
      <c r="K122" s="10">
        <f t="shared" ref="K122:L125" si="14">TRUNC(E122+G122+I122,1)</f>
        <v>156</v>
      </c>
      <c r="L122" s="11">
        <f t="shared" si="14"/>
        <v>156</v>
      </c>
      <c r="M122" s="5" t="s">
        <v>644</v>
      </c>
      <c r="N122" s="1" t="s">
        <v>188</v>
      </c>
      <c r="O122" s="1" t="s">
        <v>645</v>
      </c>
      <c r="P122" s="1" t="s">
        <v>62</v>
      </c>
      <c r="Q122" s="1" t="s">
        <v>63</v>
      </c>
      <c r="R122" s="1" t="s">
        <v>63</v>
      </c>
      <c r="AV122" s="1" t="s">
        <v>51</v>
      </c>
      <c r="AW122" s="1" t="s">
        <v>646</v>
      </c>
      <c r="AX122" s="1" t="s">
        <v>51</v>
      </c>
      <c r="AY122" s="1" t="s">
        <v>51</v>
      </c>
    </row>
    <row r="123" spans="1:51" ht="30" customHeight="1" x14ac:dyDescent="0.3">
      <c r="A123" s="5" t="s">
        <v>647</v>
      </c>
      <c r="B123" s="5" t="s">
        <v>648</v>
      </c>
      <c r="C123" s="5" t="s">
        <v>67</v>
      </c>
      <c r="D123" s="6">
        <v>1</v>
      </c>
      <c r="E123" s="10">
        <f>일위대가목록!E53</f>
        <v>79</v>
      </c>
      <c r="F123" s="11">
        <f>TRUNC(E123*D123,1)</f>
        <v>79</v>
      </c>
      <c r="G123" s="10">
        <f>일위대가목록!F53</f>
        <v>2661</v>
      </c>
      <c r="H123" s="11">
        <f>TRUNC(G123*D123,1)</f>
        <v>2661</v>
      </c>
      <c r="I123" s="10">
        <f>일위대가목록!G53</f>
        <v>0</v>
      </c>
      <c r="J123" s="11">
        <f>TRUNC(I123*D123,1)</f>
        <v>0</v>
      </c>
      <c r="K123" s="10">
        <f t="shared" si="14"/>
        <v>2740</v>
      </c>
      <c r="L123" s="11">
        <f t="shared" si="14"/>
        <v>2740</v>
      </c>
      <c r="M123" s="5" t="s">
        <v>649</v>
      </c>
      <c r="N123" s="1" t="s">
        <v>188</v>
      </c>
      <c r="O123" s="1" t="s">
        <v>650</v>
      </c>
      <c r="P123" s="1" t="s">
        <v>62</v>
      </c>
      <c r="Q123" s="1" t="s">
        <v>63</v>
      </c>
      <c r="R123" s="1" t="s">
        <v>63</v>
      </c>
      <c r="AV123" s="1" t="s">
        <v>51</v>
      </c>
      <c r="AW123" s="1" t="s">
        <v>651</v>
      </c>
      <c r="AX123" s="1" t="s">
        <v>51</v>
      </c>
      <c r="AY123" s="1" t="s">
        <v>51</v>
      </c>
    </row>
    <row r="124" spans="1:51" ht="30" customHeight="1" x14ac:dyDescent="0.3">
      <c r="A124" s="5" t="s">
        <v>652</v>
      </c>
      <c r="B124" s="5" t="s">
        <v>653</v>
      </c>
      <c r="C124" s="5" t="s">
        <v>67</v>
      </c>
      <c r="D124" s="6">
        <v>1</v>
      </c>
      <c r="E124" s="10">
        <f>일위대가목록!E54</f>
        <v>2864</v>
      </c>
      <c r="F124" s="11">
        <f>TRUNC(E124*D124,1)</f>
        <v>2864</v>
      </c>
      <c r="G124" s="10">
        <f>일위대가목록!F54</f>
        <v>0</v>
      </c>
      <c r="H124" s="11">
        <f>TRUNC(G124*D124,1)</f>
        <v>0</v>
      </c>
      <c r="I124" s="10">
        <f>일위대가목록!G54</f>
        <v>0</v>
      </c>
      <c r="J124" s="11">
        <f>TRUNC(I124*D124,1)</f>
        <v>0</v>
      </c>
      <c r="K124" s="10">
        <f t="shared" si="14"/>
        <v>2864</v>
      </c>
      <c r="L124" s="11">
        <f t="shared" si="14"/>
        <v>2864</v>
      </c>
      <c r="M124" s="5" t="s">
        <v>654</v>
      </c>
      <c r="N124" s="1" t="s">
        <v>188</v>
      </c>
      <c r="O124" s="1" t="s">
        <v>655</v>
      </c>
      <c r="P124" s="1" t="s">
        <v>62</v>
      </c>
      <c r="Q124" s="1" t="s">
        <v>63</v>
      </c>
      <c r="R124" s="1" t="s">
        <v>63</v>
      </c>
      <c r="AV124" s="1" t="s">
        <v>51</v>
      </c>
      <c r="AW124" s="1" t="s">
        <v>656</v>
      </c>
      <c r="AX124" s="1" t="s">
        <v>51</v>
      </c>
      <c r="AY124" s="1" t="s">
        <v>51</v>
      </c>
    </row>
    <row r="125" spans="1:51" ht="30" customHeight="1" x14ac:dyDescent="0.3">
      <c r="A125" s="5" t="s">
        <v>657</v>
      </c>
      <c r="B125" s="5" t="s">
        <v>658</v>
      </c>
      <c r="C125" s="5" t="s">
        <v>67</v>
      </c>
      <c r="D125" s="6">
        <v>1</v>
      </c>
      <c r="E125" s="10">
        <f>일위대가목록!E55</f>
        <v>370</v>
      </c>
      <c r="F125" s="11">
        <f>TRUNC(E125*D125,1)</f>
        <v>370</v>
      </c>
      <c r="G125" s="10">
        <f>일위대가목록!F55</f>
        <v>18528</v>
      </c>
      <c r="H125" s="11">
        <f>TRUNC(G125*D125,1)</f>
        <v>18528</v>
      </c>
      <c r="I125" s="10">
        <f>일위대가목록!G55</f>
        <v>0</v>
      </c>
      <c r="J125" s="11">
        <f>TRUNC(I125*D125,1)</f>
        <v>0</v>
      </c>
      <c r="K125" s="10">
        <f t="shared" si="14"/>
        <v>18898</v>
      </c>
      <c r="L125" s="11">
        <f t="shared" si="14"/>
        <v>18898</v>
      </c>
      <c r="M125" s="5" t="s">
        <v>659</v>
      </c>
      <c r="N125" s="1" t="s">
        <v>188</v>
      </c>
      <c r="O125" s="1" t="s">
        <v>660</v>
      </c>
      <c r="P125" s="1" t="s">
        <v>62</v>
      </c>
      <c r="Q125" s="1" t="s">
        <v>63</v>
      </c>
      <c r="R125" s="1" t="s">
        <v>63</v>
      </c>
      <c r="AV125" s="1" t="s">
        <v>51</v>
      </c>
      <c r="AW125" s="1" t="s">
        <v>661</v>
      </c>
      <c r="AX125" s="1" t="s">
        <v>51</v>
      </c>
      <c r="AY125" s="1" t="s">
        <v>51</v>
      </c>
    </row>
    <row r="126" spans="1:51" ht="30" customHeight="1" x14ac:dyDescent="0.3">
      <c r="A126" s="5" t="s">
        <v>476</v>
      </c>
      <c r="B126" s="5" t="s">
        <v>51</v>
      </c>
      <c r="C126" s="5" t="s">
        <v>51</v>
      </c>
      <c r="D126" s="6"/>
      <c r="E126" s="10"/>
      <c r="F126" s="11">
        <f>TRUNC(SUMIF(N122:N125, N121, F122:F125),0)</f>
        <v>3469</v>
      </c>
      <c r="G126" s="10"/>
      <c r="H126" s="11">
        <f>TRUNC(SUMIF(N122:N125, N121, H122:H125),0)</f>
        <v>21189</v>
      </c>
      <c r="I126" s="10"/>
      <c r="J126" s="11">
        <f>TRUNC(SUMIF(N122:N125, N121, J122:J125),0)</f>
        <v>0</v>
      </c>
      <c r="K126" s="10"/>
      <c r="L126" s="11">
        <f>F126+H126+J126</f>
        <v>24658</v>
      </c>
      <c r="M126" s="5" t="s">
        <v>51</v>
      </c>
      <c r="N126" s="1" t="s">
        <v>72</v>
      </c>
      <c r="O126" s="1" t="s">
        <v>72</v>
      </c>
      <c r="P126" s="1" t="s">
        <v>51</v>
      </c>
      <c r="Q126" s="1" t="s">
        <v>51</v>
      </c>
      <c r="R126" s="1" t="s">
        <v>51</v>
      </c>
      <c r="AV126" s="1" t="s">
        <v>51</v>
      </c>
      <c r="AW126" s="1" t="s">
        <v>51</v>
      </c>
      <c r="AX126" s="1" t="s">
        <v>51</v>
      </c>
      <c r="AY126" s="1" t="s">
        <v>51</v>
      </c>
    </row>
    <row r="127" spans="1:51" ht="30" customHeight="1" x14ac:dyDescent="0.3">
      <c r="A127" s="6"/>
      <c r="B127" s="6"/>
      <c r="C127" s="6"/>
      <c r="D127" s="6"/>
      <c r="E127" s="10"/>
      <c r="F127" s="11"/>
      <c r="G127" s="10"/>
      <c r="H127" s="11"/>
      <c r="I127" s="10"/>
      <c r="J127" s="11"/>
      <c r="K127" s="10"/>
      <c r="L127" s="11"/>
      <c r="M127" s="6"/>
    </row>
    <row r="128" spans="1:51" ht="30" customHeight="1" x14ac:dyDescent="0.3">
      <c r="A128" s="45" t="s">
        <v>1233</v>
      </c>
      <c r="B128" s="45"/>
      <c r="C128" s="45"/>
      <c r="D128" s="45"/>
      <c r="E128" s="46"/>
      <c r="F128" s="47"/>
      <c r="G128" s="46"/>
      <c r="H128" s="47"/>
      <c r="I128" s="46"/>
      <c r="J128" s="47"/>
      <c r="K128" s="46"/>
      <c r="L128" s="47"/>
      <c r="M128" s="45"/>
      <c r="N128" s="1" t="s">
        <v>193</v>
      </c>
    </row>
    <row r="129" spans="1:51" ht="30" customHeight="1" x14ac:dyDescent="0.3">
      <c r="A129" s="5" t="s">
        <v>662</v>
      </c>
      <c r="B129" s="5" t="s">
        <v>663</v>
      </c>
      <c r="C129" s="5" t="s">
        <v>67</v>
      </c>
      <c r="D129" s="6">
        <v>1</v>
      </c>
      <c r="E129" s="10">
        <f>일위대가목록!E56</f>
        <v>56353</v>
      </c>
      <c r="F129" s="11">
        <f>TRUNC(E129*D129,1)</f>
        <v>56353</v>
      </c>
      <c r="G129" s="10">
        <f>일위대가목록!F56</f>
        <v>0</v>
      </c>
      <c r="H129" s="11">
        <f>TRUNC(G129*D129,1)</f>
        <v>0</v>
      </c>
      <c r="I129" s="10">
        <f>일위대가목록!G56</f>
        <v>0</v>
      </c>
      <c r="J129" s="11">
        <f>TRUNC(I129*D129,1)</f>
        <v>0</v>
      </c>
      <c r="K129" s="10">
        <f>TRUNC(E129+G129+I129,1)</f>
        <v>56353</v>
      </c>
      <c r="L129" s="11">
        <f>TRUNC(F129+H129+J129,1)</f>
        <v>56353</v>
      </c>
      <c r="M129" s="5" t="s">
        <v>664</v>
      </c>
      <c r="N129" s="1" t="s">
        <v>193</v>
      </c>
      <c r="O129" s="1" t="s">
        <v>665</v>
      </c>
      <c r="P129" s="1" t="s">
        <v>62</v>
      </c>
      <c r="Q129" s="1" t="s">
        <v>63</v>
      </c>
      <c r="R129" s="1" t="s">
        <v>63</v>
      </c>
      <c r="AV129" s="1" t="s">
        <v>51</v>
      </c>
      <c r="AW129" s="1" t="s">
        <v>666</v>
      </c>
      <c r="AX129" s="1" t="s">
        <v>51</v>
      </c>
      <c r="AY129" s="1" t="s">
        <v>51</v>
      </c>
    </row>
    <row r="130" spans="1:51" ht="30" customHeight="1" x14ac:dyDescent="0.3">
      <c r="A130" s="5" t="s">
        <v>667</v>
      </c>
      <c r="B130" s="5" t="s">
        <v>668</v>
      </c>
      <c r="C130" s="5" t="s">
        <v>67</v>
      </c>
      <c r="D130" s="6">
        <v>1</v>
      </c>
      <c r="E130" s="10">
        <f>일위대가목록!E57</f>
        <v>294</v>
      </c>
      <c r="F130" s="11">
        <f>TRUNC(E130*D130,1)</f>
        <v>294</v>
      </c>
      <c r="G130" s="10">
        <f>일위대가목록!F57</f>
        <v>14721</v>
      </c>
      <c r="H130" s="11">
        <f>TRUNC(G130*D130,1)</f>
        <v>14721</v>
      </c>
      <c r="I130" s="10">
        <f>일위대가목록!G57</f>
        <v>0</v>
      </c>
      <c r="J130" s="11">
        <f>TRUNC(I130*D130,1)</f>
        <v>0</v>
      </c>
      <c r="K130" s="10">
        <f>TRUNC(E130+G130+I130,1)</f>
        <v>15015</v>
      </c>
      <c r="L130" s="11">
        <f>TRUNC(F130+H130+J130,1)</f>
        <v>15015</v>
      </c>
      <c r="M130" s="5" t="s">
        <v>669</v>
      </c>
      <c r="N130" s="1" t="s">
        <v>193</v>
      </c>
      <c r="O130" s="1" t="s">
        <v>670</v>
      </c>
      <c r="P130" s="1" t="s">
        <v>62</v>
      </c>
      <c r="Q130" s="1" t="s">
        <v>63</v>
      </c>
      <c r="R130" s="1" t="s">
        <v>63</v>
      </c>
      <c r="AV130" s="1" t="s">
        <v>51</v>
      </c>
      <c r="AW130" s="1" t="s">
        <v>671</v>
      </c>
      <c r="AX130" s="1" t="s">
        <v>51</v>
      </c>
      <c r="AY130" s="1" t="s">
        <v>51</v>
      </c>
    </row>
    <row r="131" spans="1:51" ht="30" customHeight="1" x14ac:dyDescent="0.3">
      <c r="A131" s="5" t="s">
        <v>476</v>
      </c>
      <c r="B131" s="5" t="s">
        <v>51</v>
      </c>
      <c r="C131" s="5" t="s">
        <v>51</v>
      </c>
      <c r="D131" s="6"/>
      <c r="E131" s="10"/>
      <c r="F131" s="11">
        <f>TRUNC(SUMIF(N129:N130, N128, F129:F130),0)</f>
        <v>56647</v>
      </c>
      <c r="G131" s="10"/>
      <c r="H131" s="11">
        <f>TRUNC(SUMIF(N129:N130, N128, H129:H130),0)</f>
        <v>14721</v>
      </c>
      <c r="I131" s="10"/>
      <c r="J131" s="11">
        <f>TRUNC(SUMIF(N129:N130, N128, J129:J130),0)</f>
        <v>0</v>
      </c>
      <c r="K131" s="10"/>
      <c r="L131" s="11">
        <f>F131+H131+J131</f>
        <v>71368</v>
      </c>
      <c r="M131" s="5" t="s">
        <v>51</v>
      </c>
      <c r="N131" s="1" t="s">
        <v>72</v>
      </c>
      <c r="O131" s="1" t="s">
        <v>72</v>
      </c>
      <c r="P131" s="1" t="s">
        <v>51</v>
      </c>
      <c r="Q131" s="1" t="s">
        <v>51</v>
      </c>
      <c r="R131" s="1" t="s">
        <v>51</v>
      </c>
      <c r="AV131" s="1" t="s">
        <v>51</v>
      </c>
      <c r="AW131" s="1" t="s">
        <v>51</v>
      </c>
      <c r="AX131" s="1" t="s">
        <v>51</v>
      </c>
      <c r="AY131" s="1" t="s">
        <v>51</v>
      </c>
    </row>
    <row r="132" spans="1:51" ht="30" customHeight="1" x14ac:dyDescent="0.3">
      <c r="A132" s="6"/>
      <c r="B132" s="6"/>
      <c r="C132" s="6"/>
      <c r="D132" s="6"/>
      <c r="E132" s="10"/>
      <c r="F132" s="11"/>
      <c r="G132" s="10"/>
      <c r="H132" s="11"/>
      <c r="I132" s="10"/>
      <c r="J132" s="11"/>
      <c r="K132" s="10"/>
      <c r="L132" s="11"/>
      <c r="M132" s="6"/>
    </row>
    <row r="133" spans="1:51" ht="30" customHeight="1" x14ac:dyDescent="0.3">
      <c r="A133" s="45" t="s">
        <v>1234</v>
      </c>
      <c r="B133" s="45"/>
      <c r="C133" s="45"/>
      <c r="D133" s="45"/>
      <c r="E133" s="46"/>
      <c r="F133" s="47"/>
      <c r="G133" s="46"/>
      <c r="H133" s="47"/>
      <c r="I133" s="46"/>
      <c r="J133" s="47"/>
      <c r="K133" s="46"/>
      <c r="L133" s="47"/>
      <c r="M133" s="45"/>
      <c r="N133" s="1" t="s">
        <v>364</v>
      </c>
    </row>
    <row r="134" spans="1:51" ht="30" customHeight="1" x14ac:dyDescent="0.3">
      <c r="A134" s="5" t="s">
        <v>672</v>
      </c>
      <c r="B134" s="5" t="s">
        <v>478</v>
      </c>
      <c r="C134" s="5" t="s">
        <v>479</v>
      </c>
      <c r="D134" s="6">
        <v>0.21099999999999999</v>
      </c>
      <c r="E134" s="10">
        <f>'자재 및 노임단가'!O50</f>
        <v>0</v>
      </c>
      <c r="F134" s="11">
        <f>TRUNC(E134*D134,1)</f>
        <v>0</v>
      </c>
      <c r="G134" s="10">
        <f>'자재 및 노임단가'!P50</f>
        <v>207037</v>
      </c>
      <c r="H134" s="11">
        <f>TRUNC(G134*D134,1)</f>
        <v>43684.800000000003</v>
      </c>
      <c r="I134" s="10">
        <f>'자재 및 노임단가'!V50</f>
        <v>0</v>
      </c>
      <c r="J134" s="11">
        <f>TRUNC(I134*D134,1)</f>
        <v>0</v>
      </c>
      <c r="K134" s="10">
        <f t="shared" ref="K134:L136" si="15">TRUNC(E134+G134+I134,1)</f>
        <v>207037</v>
      </c>
      <c r="L134" s="11">
        <f t="shared" si="15"/>
        <v>43684.800000000003</v>
      </c>
      <c r="M134" s="5" t="s">
        <v>51</v>
      </c>
      <c r="N134" s="1" t="s">
        <v>364</v>
      </c>
      <c r="O134" s="1" t="s">
        <v>673</v>
      </c>
      <c r="P134" s="1" t="s">
        <v>63</v>
      </c>
      <c r="Q134" s="1" t="s">
        <v>63</v>
      </c>
      <c r="R134" s="1" t="s">
        <v>62</v>
      </c>
      <c r="V134">
        <v>1</v>
      </c>
      <c r="AV134" s="1" t="s">
        <v>51</v>
      </c>
      <c r="AW134" s="1" t="s">
        <v>674</v>
      </c>
      <c r="AX134" s="1" t="s">
        <v>51</v>
      </c>
      <c r="AY134" s="1" t="s">
        <v>51</v>
      </c>
    </row>
    <row r="135" spans="1:51" ht="30" customHeight="1" x14ac:dyDescent="0.3">
      <c r="A135" s="5" t="s">
        <v>477</v>
      </c>
      <c r="B135" s="5" t="s">
        <v>478</v>
      </c>
      <c r="C135" s="5" t="s">
        <v>479</v>
      </c>
      <c r="D135" s="6">
        <v>0.21099999999999999</v>
      </c>
      <c r="E135" s="10">
        <f>'자재 및 노임단가'!O45</f>
        <v>0</v>
      </c>
      <c r="F135" s="11">
        <f>TRUNC(E135*D135,1)</f>
        <v>0</v>
      </c>
      <c r="G135" s="10">
        <f>'자재 및 노임단가'!P45</f>
        <v>161858</v>
      </c>
      <c r="H135" s="11">
        <f>TRUNC(G135*D135,1)</f>
        <v>34152</v>
      </c>
      <c r="I135" s="10">
        <f>'자재 및 노임단가'!V45</f>
        <v>0</v>
      </c>
      <c r="J135" s="11">
        <f>TRUNC(I135*D135,1)</f>
        <v>0</v>
      </c>
      <c r="K135" s="10">
        <f t="shared" si="15"/>
        <v>161858</v>
      </c>
      <c r="L135" s="11">
        <f t="shared" si="15"/>
        <v>34152</v>
      </c>
      <c r="M135" s="5" t="s">
        <v>51</v>
      </c>
      <c r="N135" s="1" t="s">
        <v>364</v>
      </c>
      <c r="O135" s="1" t="s">
        <v>480</v>
      </c>
      <c r="P135" s="1" t="s">
        <v>63</v>
      </c>
      <c r="Q135" s="1" t="s">
        <v>63</v>
      </c>
      <c r="R135" s="1" t="s">
        <v>62</v>
      </c>
      <c r="V135">
        <v>1</v>
      </c>
      <c r="AV135" s="1" t="s">
        <v>51</v>
      </c>
      <c r="AW135" s="1" t="s">
        <v>675</v>
      </c>
      <c r="AX135" s="1" t="s">
        <v>51</v>
      </c>
      <c r="AY135" s="1" t="s">
        <v>51</v>
      </c>
    </row>
    <row r="136" spans="1:51" ht="30" customHeight="1" x14ac:dyDescent="0.3">
      <c r="A136" s="5" t="s">
        <v>509</v>
      </c>
      <c r="B136" s="5" t="s">
        <v>676</v>
      </c>
      <c r="C136" s="5" t="s">
        <v>511</v>
      </c>
      <c r="D136" s="6">
        <v>1</v>
      </c>
      <c r="E136" s="10">
        <f>TRUNC(SUMIF(V134:V136, RIGHTB(O136, 1), H134:H136)*U136, 2)</f>
        <v>1556.73</v>
      </c>
      <c r="F136" s="11">
        <f>TRUNC(E136*D136,1)</f>
        <v>1556.7</v>
      </c>
      <c r="G136" s="10">
        <v>0</v>
      </c>
      <c r="H136" s="11">
        <f>TRUNC(G136*D136,1)</f>
        <v>0</v>
      </c>
      <c r="I136" s="10">
        <v>0</v>
      </c>
      <c r="J136" s="11">
        <f>TRUNC(I136*D136,1)</f>
        <v>0</v>
      </c>
      <c r="K136" s="10">
        <f t="shared" si="15"/>
        <v>1556.7</v>
      </c>
      <c r="L136" s="11">
        <f t="shared" si="15"/>
        <v>1556.7</v>
      </c>
      <c r="M136" s="5" t="s">
        <v>51</v>
      </c>
      <c r="N136" s="1" t="s">
        <v>364</v>
      </c>
      <c r="O136" s="1" t="s">
        <v>512</v>
      </c>
      <c r="P136" s="1" t="s">
        <v>63</v>
      </c>
      <c r="Q136" s="1" t="s">
        <v>63</v>
      </c>
      <c r="R136" s="1" t="s">
        <v>63</v>
      </c>
      <c r="S136">
        <v>1</v>
      </c>
      <c r="T136">
        <v>0</v>
      </c>
      <c r="U136">
        <v>0.02</v>
      </c>
      <c r="AV136" s="1" t="s">
        <v>51</v>
      </c>
      <c r="AW136" s="1" t="s">
        <v>677</v>
      </c>
      <c r="AX136" s="1" t="s">
        <v>51</v>
      </c>
      <c r="AY136" s="1" t="s">
        <v>51</v>
      </c>
    </row>
    <row r="137" spans="1:51" ht="30" customHeight="1" x14ac:dyDescent="0.3">
      <c r="A137" s="5" t="s">
        <v>476</v>
      </c>
      <c r="B137" s="5" t="s">
        <v>51</v>
      </c>
      <c r="C137" s="5" t="s">
        <v>51</v>
      </c>
      <c r="D137" s="6"/>
      <c r="E137" s="10"/>
      <c r="F137" s="11">
        <f>TRUNC(SUMIF(N134:N136, N133, F134:F136),0)</f>
        <v>1556</v>
      </c>
      <c r="G137" s="10"/>
      <c r="H137" s="11">
        <f>TRUNC(SUMIF(N134:N136, N133, H134:H136),0)</f>
        <v>77836</v>
      </c>
      <c r="I137" s="10"/>
      <c r="J137" s="11">
        <f>TRUNC(SUMIF(N134:N136, N133, J134:J136),0)</f>
        <v>0</v>
      </c>
      <c r="K137" s="10"/>
      <c r="L137" s="11">
        <f>F137+H137+J137</f>
        <v>79392</v>
      </c>
      <c r="M137" s="5" t="s">
        <v>51</v>
      </c>
      <c r="N137" s="1" t="s">
        <v>72</v>
      </c>
      <c r="O137" s="1" t="s">
        <v>72</v>
      </c>
      <c r="P137" s="1" t="s">
        <v>51</v>
      </c>
      <c r="Q137" s="1" t="s">
        <v>51</v>
      </c>
      <c r="R137" s="1" t="s">
        <v>51</v>
      </c>
      <c r="AV137" s="1" t="s">
        <v>51</v>
      </c>
      <c r="AW137" s="1" t="s">
        <v>51</v>
      </c>
      <c r="AX137" s="1" t="s">
        <v>51</v>
      </c>
      <c r="AY137" s="1" t="s">
        <v>51</v>
      </c>
    </row>
    <row r="138" spans="1:51" ht="30" customHeight="1" x14ac:dyDescent="0.3">
      <c r="A138" s="6"/>
      <c r="B138" s="6"/>
      <c r="C138" s="6"/>
      <c r="D138" s="6"/>
      <c r="E138" s="10"/>
      <c r="F138" s="11"/>
      <c r="G138" s="10"/>
      <c r="H138" s="11"/>
      <c r="I138" s="10"/>
      <c r="J138" s="11"/>
      <c r="K138" s="10"/>
      <c r="L138" s="11"/>
      <c r="M138" s="6"/>
    </row>
    <row r="139" spans="1:51" ht="30" customHeight="1" x14ac:dyDescent="0.3">
      <c r="A139" s="45" t="s">
        <v>1235</v>
      </c>
      <c r="B139" s="45"/>
      <c r="C139" s="45"/>
      <c r="D139" s="45"/>
      <c r="E139" s="46"/>
      <c r="F139" s="47"/>
      <c r="G139" s="46"/>
      <c r="H139" s="47"/>
      <c r="I139" s="46"/>
      <c r="J139" s="47"/>
      <c r="K139" s="46"/>
      <c r="L139" s="47"/>
      <c r="M139" s="45"/>
      <c r="N139" s="1" t="s">
        <v>369</v>
      </c>
    </row>
    <row r="140" spans="1:51" ht="30" customHeight="1" x14ac:dyDescent="0.3">
      <c r="A140" s="5" t="s">
        <v>678</v>
      </c>
      <c r="B140" s="5" t="s">
        <v>478</v>
      </c>
      <c r="C140" s="5" t="s">
        <v>479</v>
      </c>
      <c r="D140" s="6">
        <v>1.7999999999999999E-2</v>
      </c>
      <c r="E140" s="10">
        <f>'자재 및 노임단가'!O55</f>
        <v>0</v>
      </c>
      <c r="F140" s="11">
        <f>TRUNC(E140*D140,1)</f>
        <v>0</v>
      </c>
      <c r="G140" s="10">
        <f>'자재 및 노임단가'!P55</f>
        <v>236263</v>
      </c>
      <c r="H140" s="11">
        <f>TRUNC(G140*D140,1)</f>
        <v>4252.7</v>
      </c>
      <c r="I140" s="10">
        <f>'자재 및 노임단가'!V55</f>
        <v>0</v>
      </c>
      <c r="J140" s="11">
        <f>TRUNC(I140*D140,1)</f>
        <v>0</v>
      </c>
      <c r="K140" s="10">
        <f t="shared" ref="K140:L142" si="16">TRUNC(E140+G140+I140,1)</f>
        <v>236263</v>
      </c>
      <c r="L140" s="11">
        <f t="shared" si="16"/>
        <v>4252.7</v>
      </c>
      <c r="M140" s="5" t="s">
        <v>51</v>
      </c>
      <c r="N140" s="1" t="s">
        <v>369</v>
      </c>
      <c r="O140" s="1" t="s">
        <v>679</v>
      </c>
      <c r="P140" s="1" t="s">
        <v>63</v>
      </c>
      <c r="Q140" s="1" t="s">
        <v>63</v>
      </c>
      <c r="R140" s="1" t="s">
        <v>62</v>
      </c>
      <c r="V140">
        <v>1</v>
      </c>
      <c r="AV140" s="1" t="s">
        <v>51</v>
      </c>
      <c r="AW140" s="1" t="s">
        <v>680</v>
      </c>
      <c r="AX140" s="1" t="s">
        <v>51</v>
      </c>
      <c r="AY140" s="1" t="s">
        <v>51</v>
      </c>
    </row>
    <row r="141" spans="1:51" ht="30" customHeight="1" x14ac:dyDescent="0.3">
      <c r="A141" s="5" t="s">
        <v>477</v>
      </c>
      <c r="B141" s="5" t="s">
        <v>478</v>
      </c>
      <c r="C141" s="5" t="s">
        <v>479</v>
      </c>
      <c r="D141" s="6">
        <v>1.2E-2</v>
      </c>
      <c r="E141" s="10">
        <f>'자재 및 노임단가'!O45</f>
        <v>0</v>
      </c>
      <c r="F141" s="11">
        <f>TRUNC(E141*D141,1)</f>
        <v>0</v>
      </c>
      <c r="G141" s="10">
        <f>'자재 및 노임단가'!P45</f>
        <v>161858</v>
      </c>
      <c r="H141" s="11">
        <f>TRUNC(G141*D141,1)</f>
        <v>1942.2</v>
      </c>
      <c r="I141" s="10">
        <f>'자재 및 노임단가'!V45</f>
        <v>0</v>
      </c>
      <c r="J141" s="11">
        <f>TRUNC(I141*D141,1)</f>
        <v>0</v>
      </c>
      <c r="K141" s="10">
        <f t="shared" si="16"/>
        <v>161858</v>
      </c>
      <c r="L141" s="11">
        <f t="shared" si="16"/>
        <v>1942.2</v>
      </c>
      <c r="M141" s="5" t="s">
        <v>51</v>
      </c>
      <c r="N141" s="1" t="s">
        <v>369</v>
      </c>
      <c r="O141" s="1" t="s">
        <v>480</v>
      </c>
      <c r="P141" s="1" t="s">
        <v>63</v>
      </c>
      <c r="Q141" s="1" t="s">
        <v>63</v>
      </c>
      <c r="R141" s="1" t="s">
        <v>62</v>
      </c>
      <c r="V141">
        <v>1</v>
      </c>
      <c r="AV141" s="1" t="s">
        <v>51</v>
      </c>
      <c r="AW141" s="1" t="s">
        <v>681</v>
      </c>
      <c r="AX141" s="1" t="s">
        <v>51</v>
      </c>
      <c r="AY141" s="1" t="s">
        <v>51</v>
      </c>
    </row>
    <row r="142" spans="1:51" ht="30" customHeight="1" x14ac:dyDescent="0.3">
      <c r="A142" s="5" t="s">
        <v>509</v>
      </c>
      <c r="B142" s="5" t="s">
        <v>676</v>
      </c>
      <c r="C142" s="5" t="s">
        <v>511</v>
      </c>
      <c r="D142" s="6">
        <v>1</v>
      </c>
      <c r="E142" s="10">
        <v>0</v>
      </c>
      <c r="F142" s="11">
        <f>TRUNC(E142*D142,1)</f>
        <v>0</v>
      </c>
      <c r="G142" s="10">
        <v>0</v>
      </c>
      <c r="H142" s="11">
        <f>TRUNC(G142*D142,1)</f>
        <v>0</v>
      </c>
      <c r="I142" s="10">
        <f>TRUNC(SUMIF(V140:V142, RIGHTB(O142, 1), H140:H142)*U142, 2)</f>
        <v>123.89</v>
      </c>
      <c r="J142" s="11">
        <f>TRUNC(I142*D142,1)</f>
        <v>123.8</v>
      </c>
      <c r="K142" s="10">
        <f t="shared" si="16"/>
        <v>123.8</v>
      </c>
      <c r="L142" s="11">
        <f t="shared" si="16"/>
        <v>123.8</v>
      </c>
      <c r="M142" s="5" t="s">
        <v>51</v>
      </c>
      <c r="N142" s="1" t="s">
        <v>369</v>
      </c>
      <c r="O142" s="1" t="s">
        <v>512</v>
      </c>
      <c r="P142" s="1" t="s">
        <v>63</v>
      </c>
      <c r="Q142" s="1" t="s">
        <v>63</v>
      </c>
      <c r="R142" s="1" t="s">
        <v>63</v>
      </c>
      <c r="S142">
        <v>1</v>
      </c>
      <c r="T142">
        <v>2</v>
      </c>
      <c r="U142">
        <v>0.02</v>
      </c>
      <c r="AV142" s="1" t="s">
        <v>51</v>
      </c>
      <c r="AW142" s="1" t="s">
        <v>682</v>
      </c>
      <c r="AX142" s="1" t="s">
        <v>51</v>
      </c>
      <c r="AY142" s="1" t="s">
        <v>51</v>
      </c>
    </row>
    <row r="143" spans="1:51" ht="30" customHeight="1" x14ac:dyDescent="0.3">
      <c r="A143" s="5" t="s">
        <v>476</v>
      </c>
      <c r="B143" s="5" t="s">
        <v>51</v>
      </c>
      <c r="C143" s="5" t="s">
        <v>51</v>
      </c>
      <c r="D143" s="6"/>
      <c r="E143" s="10"/>
      <c r="F143" s="11">
        <f>TRUNC(SUMIF(N140:N142, N139, F140:F142),0)</f>
        <v>0</v>
      </c>
      <c r="G143" s="10"/>
      <c r="H143" s="11">
        <f>TRUNC(SUMIF(N140:N142, N139, H140:H142),0)</f>
        <v>6194</v>
      </c>
      <c r="I143" s="10"/>
      <c r="J143" s="11">
        <f>TRUNC(SUMIF(N140:N142, N139, J140:J142),0)</f>
        <v>123</v>
      </c>
      <c r="K143" s="10"/>
      <c r="L143" s="11">
        <f>F143+H143+J143</f>
        <v>6317</v>
      </c>
      <c r="M143" s="5" t="s">
        <v>51</v>
      </c>
      <c r="N143" s="1" t="s">
        <v>72</v>
      </c>
      <c r="O143" s="1" t="s">
        <v>72</v>
      </c>
      <c r="P143" s="1" t="s">
        <v>51</v>
      </c>
      <c r="Q143" s="1" t="s">
        <v>51</v>
      </c>
      <c r="R143" s="1" t="s">
        <v>51</v>
      </c>
      <c r="AV143" s="1" t="s">
        <v>51</v>
      </c>
      <c r="AW143" s="1" t="s">
        <v>51</v>
      </c>
      <c r="AX143" s="1" t="s">
        <v>51</v>
      </c>
      <c r="AY143" s="1" t="s">
        <v>51</v>
      </c>
    </row>
    <row r="144" spans="1:51" ht="30" customHeight="1" x14ac:dyDescent="0.3">
      <c r="A144" s="6"/>
      <c r="B144" s="6"/>
      <c r="C144" s="6"/>
      <c r="D144" s="6"/>
      <c r="E144" s="10"/>
      <c r="F144" s="11"/>
      <c r="G144" s="10"/>
      <c r="H144" s="11"/>
      <c r="I144" s="10"/>
      <c r="J144" s="11"/>
      <c r="K144" s="10"/>
      <c r="L144" s="11"/>
      <c r="M144" s="6"/>
    </row>
    <row r="145" spans="1:51" ht="30" customHeight="1" x14ac:dyDescent="0.3">
      <c r="A145" s="45" t="s">
        <v>683</v>
      </c>
      <c r="B145" s="45"/>
      <c r="C145" s="45"/>
      <c r="D145" s="45"/>
      <c r="E145" s="46"/>
      <c r="F145" s="47"/>
      <c r="G145" s="46"/>
      <c r="H145" s="47"/>
      <c r="I145" s="46"/>
      <c r="J145" s="47"/>
      <c r="K145" s="46"/>
      <c r="L145" s="47"/>
      <c r="M145" s="45"/>
      <c r="N145" s="1" t="s">
        <v>374</v>
      </c>
    </row>
    <row r="146" spans="1:51" ht="30" customHeight="1" x14ac:dyDescent="0.3">
      <c r="A146" s="5" t="s">
        <v>678</v>
      </c>
      <c r="B146" s="5" t="s">
        <v>478</v>
      </c>
      <c r="C146" s="5" t="s">
        <v>479</v>
      </c>
      <c r="D146" s="6">
        <v>1.6E-2</v>
      </c>
      <c r="E146" s="10">
        <f>'자재 및 노임단가'!O55</f>
        <v>0</v>
      </c>
      <c r="F146" s="11">
        <f>TRUNC(E146*D146,1)</f>
        <v>0</v>
      </c>
      <c r="G146" s="10">
        <f>'자재 및 노임단가'!P55</f>
        <v>236263</v>
      </c>
      <c r="H146" s="11">
        <f>TRUNC(G146*D146,1)</f>
        <v>3780.2</v>
      </c>
      <c r="I146" s="10">
        <f>'자재 및 노임단가'!V55</f>
        <v>0</v>
      </c>
      <c r="J146" s="11">
        <f>TRUNC(I146*D146,1)</f>
        <v>0</v>
      </c>
      <c r="K146" s="10">
        <f t="shared" ref="K146:L148" si="17">TRUNC(E146+G146+I146,1)</f>
        <v>236263</v>
      </c>
      <c r="L146" s="11">
        <f t="shared" si="17"/>
        <v>3780.2</v>
      </c>
      <c r="M146" s="5" t="s">
        <v>51</v>
      </c>
      <c r="N146" s="1" t="s">
        <v>374</v>
      </c>
      <c r="O146" s="1" t="s">
        <v>679</v>
      </c>
      <c r="P146" s="1" t="s">
        <v>63</v>
      </c>
      <c r="Q146" s="1" t="s">
        <v>63</v>
      </c>
      <c r="R146" s="1" t="s">
        <v>62</v>
      </c>
      <c r="V146">
        <v>1</v>
      </c>
      <c r="AV146" s="1" t="s">
        <v>51</v>
      </c>
      <c r="AW146" s="1" t="s">
        <v>685</v>
      </c>
      <c r="AX146" s="1" t="s">
        <v>51</v>
      </c>
      <c r="AY146" s="1" t="s">
        <v>51</v>
      </c>
    </row>
    <row r="147" spans="1:51" ht="30" customHeight="1" x14ac:dyDescent="0.3">
      <c r="A147" s="5" t="s">
        <v>477</v>
      </c>
      <c r="B147" s="5" t="s">
        <v>478</v>
      </c>
      <c r="C147" s="5" t="s">
        <v>479</v>
      </c>
      <c r="D147" s="6">
        <v>1.2E-2</v>
      </c>
      <c r="E147" s="10">
        <f>'자재 및 노임단가'!O45</f>
        <v>0</v>
      </c>
      <c r="F147" s="11">
        <f>TRUNC(E147*D147,1)</f>
        <v>0</v>
      </c>
      <c r="G147" s="10">
        <f>'자재 및 노임단가'!P45</f>
        <v>161858</v>
      </c>
      <c r="H147" s="11">
        <f>TRUNC(G147*D147,1)</f>
        <v>1942.2</v>
      </c>
      <c r="I147" s="10">
        <f>'자재 및 노임단가'!V45</f>
        <v>0</v>
      </c>
      <c r="J147" s="11">
        <f>TRUNC(I147*D147,1)</f>
        <v>0</v>
      </c>
      <c r="K147" s="10">
        <f t="shared" si="17"/>
        <v>161858</v>
      </c>
      <c r="L147" s="11">
        <f t="shared" si="17"/>
        <v>1942.2</v>
      </c>
      <c r="M147" s="5" t="s">
        <v>51</v>
      </c>
      <c r="N147" s="1" t="s">
        <v>374</v>
      </c>
      <c r="O147" s="1" t="s">
        <v>480</v>
      </c>
      <c r="P147" s="1" t="s">
        <v>63</v>
      </c>
      <c r="Q147" s="1" t="s">
        <v>63</v>
      </c>
      <c r="R147" s="1" t="s">
        <v>62</v>
      </c>
      <c r="V147">
        <v>1</v>
      </c>
      <c r="AV147" s="1" t="s">
        <v>51</v>
      </c>
      <c r="AW147" s="1" t="s">
        <v>686</v>
      </c>
      <c r="AX147" s="1" t="s">
        <v>51</v>
      </c>
      <c r="AY147" s="1" t="s">
        <v>51</v>
      </c>
    </row>
    <row r="148" spans="1:51" ht="30" customHeight="1" x14ac:dyDescent="0.3">
      <c r="A148" s="5" t="s">
        <v>509</v>
      </c>
      <c r="B148" s="5" t="s">
        <v>676</v>
      </c>
      <c r="C148" s="5" t="s">
        <v>511</v>
      </c>
      <c r="D148" s="6">
        <v>1</v>
      </c>
      <c r="E148" s="10">
        <v>0</v>
      </c>
      <c r="F148" s="11">
        <f>TRUNC(E148*D148,1)</f>
        <v>0</v>
      </c>
      <c r="G148" s="10">
        <v>0</v>
      </c>
      <c r="H148" s="11">
        <f>TRUNC(G148*D148,1)</f>
        <v>0</v>
      </c>
      <c r="I148" s="10">
        <f>TRUNC(SUMIF(V146:V148, RIGHTB(O148, 1), H146:H148)*U148, 2)</f>
        <v>114.44</v>
      </c>
      <c r="J148" s="11">
        <f>TRUNC(I148*D148,1)</f>
        <v>114.4</v>
      </c>
      <c r="K148" s="10">
        <f t="shared" si="17"/>
        <v>114.4</v>
      </c>
      <c r="L148" s="11">
        <f t="shared" si="17"/>
        <v>114.4</v>
      </c>
      <c r="M148" s="5" t="s">
        <v>51</v>
      </c>
      <c r="N148" s="1" t="s">
        <v>374</v>
      </c>
      <c r="O148" s="1" t="s">
        <v>512</v>
      </c>
      <c r="P148" s="1" t="s">
        <v>63</v>
      </c>
      <c r="Q148" s="1" t="s">
        <v>63</v>
      </c>
      <c r="R148" s="1" t="s">
        <v>63</v>
      </c>
      <c r="S148">
        <v>1</v>
      </c>
      <c r="T148">
        <v>2</v>
      </c>
      <c r="U148">
        <v>0.02</v>
      </c>
      <c r="AV148" s="1" t="s">
        <v>51</v>
      </c>
      <c r="AW148" s="1" t="s">
        <v>687</v>
      </c>
      <c r="AX148" s="1" t="s">
        <v>51</v>
      </c>
      <c r="AY148" s="1" t="s">
        <v>51</v>
      </c>
    </row>
    <row r="149" spans="1:51" ht="30" customHeight="1" x14ac:dyDescent="0.3">
      <c r="A149" s="5" t="s">
        <v>476</v>
      </c>
      <c r="B149" s="5" t="s">
        <v>51</v>
      </c>
      <c r="C149" s="5" t="s">
        <v>51</v>
      </c>
      <c r="D149" s="6"/>
      <c r="E149" s="10"/>
      <c r="F149" s="11">
        <f>TRUNC(SUMIF(N146:N148, N145, F146:F148),0)</f>
        <v>0</v>
      </c>
      <c r="G149" s="10"/>
      <c r="H149" s="11">
        <f>TRUNC(SUMIF(N146:N148, N145, H146:H148),0)</f>
        <v>5722</v>
      </c>
      <c r="I149" s="10"/>
      <c r="J149" s="11">
        <f>TRUNC(SUMIF(N146:N148, N145, J146:J148),0)</f>
        <v>114</v>
      </c>
      <c r="K149" s="10"/>
      <c r="L149" s="11">
        <f>F149+H149+J149</f>
        <v>5836</v>
      </c>
      <c r="M149" s="5" t="s">
        <v>51</v>
      </c>
      <c r="N149" s="1" t="s">
        <v>72</v>
      </c>
      <c r="O149" s="1" t="s">
        <v>72</v>
      </c>
      <c r="P149" s="1" t="s">
        <v>51</v>
      </c>
      <c r="Q149" s="1" t="s">
        <v>51</v>
      </c>
      <c r="R149" s="1" t="s">
        <v>51</v>
      </c>
      <c r="AV149" s="1" t="s">
        <v>51</v>
      </c>
      <c r="AW149" s="1" t="s">
        <v>51</v>
      </c>
      <c r="AX149" s="1" t="s">
        <v>51</v>
      </c>
      <c r="AY149" s="1" t="s">
        <v>51</v>
      </c>
    </row>
    <row r="150" spans="1:51" ht="30" customHeight="1" x14ac:dyDescent="0.3">
      <c r="A150" s="6"/>
      <c r="B150" s="6"/>
      <c r="C150" s="6"/>
      <c r="D150" s="6"/>
      <c r="E150" s="10"/>
      <c r="F150" s="11"/>
      <c r="G150" s="10"/>
      <c r="H150" s="11"/>
      <c r="I150" s="10"/>
      <c r="J150" s="11"/>
      <c r="K150" s="10"/>
      <c r="L150" s="11"/>
      <c r="M150" s="6"/>
    </row>
    <row r="151" spans="1:51" ht="30" customHeight="1" x14ac:dyDescent="0.3">
      <c r="A151" s="45" t="s">
        <v>688</v>
      </c>
      <c r="B151" s="45"/>
      <c r="C151" s="45"/>
      <c r="D151" s="45"/>
      <c r="E151" s="46"/>
      <c r="F151" s="47"/>
      <c r="G151" s="46"/>
      <c r="H151" s="47"/>
      <c r="I151" s="46"/>
      <c r="J151" s="47"/>
      <c r="K151" s="46"/>
      <c r="L151" s="47"/>
      <c r="M151" s="45"/>
      <c r="N151" s="1" t="s">
        <v>378</v>
      </c>
    </row>
    <row r="152" spans="1:51" ht="30" customHeight="1" x14ac:dyDescent="0.3">
      <c r="A152" s="5" t="s">
        <v>678</v>
      </c>
      <c r="B152" s="5" t="s">
        <v>478</v>
      </c>
      <c r="C152" s="5" t="s">
        <v>479</v>
      </c>
      <c r="D152" s="6">
        <v>0.01</v>
      </c>
      <c r="E152" s="10">
        <f>'자재 및 노임단가'!O55</f>
        <v>0</v>
      </c>
      <c r="F152" s="11">
        <f>TRUNC(E152*D152,1)</f>
        <v>0</v>
      </c>
      <c r="G152" s="10">
        <f>'자재 및 노임단가'!P55</f>
        <v>236263</v>
      </c>
      <c r="H152" s="11">
        <f>TRUNC(G152*D152,1)</f>
        <v>2362.6</v>
      </c>
      <c r="I152" s="10">
        <f>'자재 및 노임단가'!V55</f>
        <v>0</v>
      </c>
      <c r="J152" s="11">
        <f>TRUNC(I152*D152,1)</f>
        <v>0</v>
      </c>
      <c r="K152" s="10">
        <f>TRUNC(E152+G152+I152,1)</f>
        <v>236263</v>
      </c>
      <c r="L152" s="11">
        <f>TRUNC(F152+H152+J152,1)</f>
        <v>2362.6</v>
      </c>
      <c r="M152" s="5" t="s">
        <v>51</v>
      </c>
      <c r="N152" s="1" t="s">
        <v>378</v>
      </c>
      <c r="O152" s="1" t="s">
        <v>679</v>
      </c>
      <c r="P152" s="1" t="s">
        <v>63</v>
      </c>
      <c r="Q152" s="1" t="s">
        <v>63</v>
      </c>
      <c r="R152" s="1" t="s">
        <v>62</v>
      </c>
      <c r="V152">
        <v>1</v>
      </c>
      <c r="AV152" s="1" t="s">
        <v>51</v>
      </c>
      <c r="AW152" s="1" t="s">
        <v>689</v>
      </c>
      <c r="AX152" s="1" t="s">
        <v>51</v>
      </c>
      <c r="AY152" s="1" t="s">
        <v>51</v>
      </c>
    </row>
    <row r="153" spans="1:51" ht="30" customHeight="1" x14ac:dyDescent="0.3">
      <c r="A153" s="5" t="s">
        <v>509</v>
      </c>
      <c r="B153" s="5" t="s">
        <v>676</v>
      </c>
      <c r="C153" s="5" t="s">
        <v>511</v>
      </c>
      <c r="D153" s="6">
        <v>1</v>
      </c>
      <c r="E153" s="10">
        <v>0</v>
      </c>
      <c r="F153" s="11">
        <f>TRUNC(E153*D153,1)</f>
        <v>0</v>
      </c>
      <c r="G153" s="10">
        <v>0</v>
      </c>
      <c r="H153" s="11">
        <f>TRUNC(G153*D153,1)</f>
        <v>0</v>
      </c>
      <c r="I153" s="10">
        <f>TRUNC(SUMIF(V152:V153, RIGHTB(O153, 1), H152:H153)*U153, 2)</f>
        <v>47.25</v>
      </c>
      <c r="J153" s="11">
        <f>TRUNC(I153*D153,1)</f>
        <v>47.2</v>
      </c>
      <c r="K153" s="10">
        <f>TRUNC(E153+G153+I153,1)</f>
        <v>47.2</v>
      </c>
      <c r="L153" s="11">
        <f>TRUNC(F153+H153+J153,1)</f>
        <v>47.2</v>
      </c>
      <c r="M153" s="5" t="s">
        <v>51</v>
      </c>
      <c r="N153" s="1" t="s">
        <v>378</v>
      </c>
      <c r="O153" s="1" t="s">
        <v>512</v>
      </c>
      <c r="P153" s="1" t="s">
        <v>63</v>
      </c>
      <c r="Q153" s="1" t="s">
        <v>63</v>
      </c>
      <c r="R153" s="1" t="s">
        <v>63</v>
      </c>
      <c r="S153">
        <v>1</v>
      </c>
      <c r="T153">
        <v>2</v>
      </c>
      <c r="U153">
        <v>0.02</v>
      </c>
      <c r="V153">
        <v>1</v>
      </c>
      <c r="AV153" s="1" t="s">
        <v>51</v>
      </c>
      <c r="AW153" s="1" t="s">
        <v>690</v>
      </c>
      <c r="AX153" s="1" t="s">
        <v>51</v>
      </c>
      <c r="AY153" s="1" t="s">
        <v>51</v>
      </c>
    </row>
    <row r="154" spans="1:51" ht="30" customHeight="1" x14ac:dyDescent="0.3">
      <c r="A154" s="5" t="s">
        <v>476</v>
      </c>
      <c r="B154" s="5" t="s">
        <v>51</v>
      </c>
      <c r="C154" s="5" t="s">
        <v>51</v>
      </c>
      <c r="D154" s="6"/>
      <c r="E154" s="10"/>
      <c r="F154" s="11">
        <f>TRUNC(SUMIF(N152:N153, N151, F152:F153),0)</f>
        <v>0</v>
      </c>
      <c r="G154" s="10"/>
      <c r="H154" s="11">
        <f>TRUNC(SUMIF(N152:N153, N151, H152:H153),0)</f>
        <v>2362</v>
      </c>
      <c r="I154" s="10"/>
      <c r="J154" s="11">
        <f>TRUNC(SUMIF(N152:N153, N151, J152:J153),0)</f>
        <v>47</v>
      </c>
      <c r="K154" s="10"/>
      <c r="L154" s="11">
        <f>F154+H154+J154</f>
        <v>2409</v>
      </c>
      <c r="M154" s="5" t="s">
        <v>51</v>
      </c>
      <c r="N154" s="1" t="s">
        <v>72</v>
      </c>
      <c r="O154" s="1" t="s">
        <v>72</v>
      </c>
      <c r="P154" s="1" t="s">
        <v>51</v>
      </c>
      <c r="Q154" s="1" t="s">
        <v>51</v>
      </c>
      <c r="R154" s="1" t="s">
        <v>51</v>
      </c>
      <c r="AV154" s="1" t="s">
        <v>51</v>
      </c>
      <c r="AW154" s="1" t="s">
        <v>51</v>
      </c>
      <c r="AX154" s="1" t="s">
        <v>51</v>
      </c>
      <c r="AY154" s="1" t="s">
        <v>51</v>
      </c>
    </row>
    <row r="155" spans="1:51" ht="30" customHeight="1" x14ac:dyDescent="0.3">
      <c r="A155" s="6"/>
      <c r="B155" s="6"/>
      <c r="C155" s="6"/>
      <c r="D155" s="6"/>
      <c r="E155" s="10"/>
      <c r="F155" s="11"/>
      <c r="G155" s="10"/>
      <c r="H155" s="11"/>
      <c r="I155" s="10"/>
      <c r="J155" s="11"/>
      <c r="K155" s="10"/>
      <c r="L155" s="11"/>
      <c r="M155" s="6"/>
    </row>
    <row r="156" spans="1:51" ht="30" customHeight="1" x14ac:dyDescent="0.3">
      <c r="A156" s="45" t="s">
        <v>691</v>
      </c>
      <c r="B156" s="45"/>
      <c r="C156" s="45"/>
      <c r="D156" s="45"/>
      <c r="E156" s="46"/>
      <c r="F156" s="47"/>
      <c r="G156" s="46"/>
      <c r="H156" s="47"/>
      <c r="I156" s="46"/>
      <c r="J156" s="47"/>
      <c r="K156" s="46"/>
      <c r="L156" s="47"/>
      <c r="M156" s="45"/>
      <c r="N156" s="1" t="s">
        <v>382</v>
      </c>
    </row>
    <row r="157" spans="1:51" ht="30" customHeight="1" x14ac:dyDescent="0.3">
      <c r="A157" s="5" t="s">
        <v>678</v>
      </c>
      <c r="B157" s="5" t="s">
        <v>478</v>
      </c>
      <c r="C157" s="5" t="s">
        <v>479</v>
      </c>
      <c r="D157" s="6">
        <v>6.0000000000000001E-3</v>
      </c>
      <c r="E157" s="10">
        <f>'자재 및 노임단가'!O55</f>
        <v>0</v>
      </c>
      <c r="F157" s="11">
        <f>TRUNC(E157*D157,1)</f>
        <v>0</v>
      </c>
      <c r="G157" s="10">
        <f>'자재 및 노임단가'!P55</f>
        <v>236263</v>
      </c>
      <c r="H157" s="11">
        <f>TRUNC(G157*D157,1)</f>
        <v>1417.5</v>
      </c>
      <c r="I157" s="10">
        <f>'자재 및 노임단가'!V55</f>
        <v>0</v>
      </c>
      <c r="J157" s="11">
        <f>TRUNC(I157*D157,1)</f>
        <v>0</v>
      </c>
      <c r="K157" s="10">
        <f>TRUNC(E157+G157+I157,1)</f>
        <v>236263</v>
      </c>
      <c r="L157" s="11">
        <f>TRUNC(F157+H157+J157,1)</f>
        <v>1417.5</v>
      </c>
      <c r="M157" s="5" t="s">
        <v>51</v>
      </c>
      <c r="N157" s="1" t="s">
        <v>382</v>
      </c>
      <c r="O157" s="1" t="s">
        <v>679</v>
      </c>
      <c r="P157" s="1" t="s">
        <v>63</v>
      </c>
      <c r="Q157" s="1" t="s">
        <v>63</v>
      </c>
      <c r="R157" s="1" t="s">
        <v>62</v>
      </c>
      <c r="AV157" s="1" t="s">
        <v>51</v>
      </c>
      <c r="AW157" s="1" t="s">
        <v>693</v>
      </c>
      <c r="AX157" s="1" t="s">
        <v>51</v>
      </c>
      <c r="AY157" s="1" t="s">
        <v>51</v>
      </c>
    </row>
    <row r="158" spans="1:51" ht="30" customHeight="1" x14ac:dyDescent="0.3">
      <c r="A158" s="5" t="s">
        <v>477</v>
      </c>
      <c r="B158" s="5" t="s">
        <v>478</v>
      </c>
      <c r="C158" s="5" t="s">
        <v>479</v>
      </c>
      <c r="D158" s="6">
        <v>4.0000000000000001E-3</v>
      </c>
      <c r="E158" s="10">
        <f>'자재 및 노임단가'!O45</f>
        <v>0</v>
      </c>
      <c r="F158" s="11">
        <f>TRUNC(E158*D158,1)</f>
        <v>0</v>
      </c>
      <c r="G158" s="10">
        <f>'자재 및 노임단가'!P45</f>
        <v>161858</v>
      </c>
      <c r="H158" s="11">
        <f>TRUNC(G158*D158,1)</f>
        <v>647.4</v>
      </c>
      <c r="I158" s="10">
        <f>'자재 및 노임단가'!V45</f>
        <v>0</v>
      </c>
      <c r="J158" s="11">
        <f>TRUNC(I158*D158,1)</f>
        <v>0</v>
      </c>
      <c r="K158" s="10">
        <f>TRUNC(E158+G158+I158,1)</f>
        <v>161858</v>
      </c>
      <c r="L158" s="11">
        <f>TRUNC(F158+H158+J158,1)</f>
        <v>647.4</v>
      </c>
      <c r="M158" s="5" t="s">
        <v>51</v>
      </c>
      <c r="N158" s="1" t="s">
        <v>382</v>
      </c>
      <c r="O158" s="1" t="s">
        <v>480</v>
      </c>
      <c r="P158" s="1" t="s">
        <v>63</v>
      </c>
      <c r="Q158" s="1" t="s">
        <v>63</v>
      </c>
      <c r="R158" s="1" t="s">
        <v>62</v>
      </c>
      <c r="AV158" s="1" t="s">
        <v>51</v>
      </c>
      <c r="AW158" s="1" t="s">
        <v>694</v>
      </c>
      <c r="AX158" s="1" t="s">
        <v>51</v>
      </c>
      <c r="AY158" s="1" t="s">
        <v>51</v>
      </c>
    </row>
    <row r="159" spans="1:51" ht="30" customHeight="1" x14ac:dyDescent="0.3">
      <c r="A159" s="5" t="s">
        <v>476</v>
      </c>
      <c r="B159" s="5" t="s">
        <v>51</v>
      </c>
      <c r="C159" s="5" t="s">
        <v>51</v>
      </c>
      <c r="D159" s="6"/>
      <c r="E159" s="10"/>
      <c r="F159" s="11">
        <f>TRUNC(SUMIF(N157:N158, N156, F157:F158),0)</f>
        <v>0</v>
      </c>
      <c r="G159" s="10"/>
      <c r="H159" s="11">
        <f>TRUNC(SUMIF(N157:N158, N156, H157:H158),0)</f>
        <v>2064</v>
      </c>
      <c r="I159" s="10"/>
      <c r="J159" s="11">
        <f>TRUNC(SUMIF(N157:N158, N156, J157:J158),0)</f>
        <v>0</v>
      </c>
      <c r="K159" s="10"/>
      <c r="L159" s="11">
        <f>F159+H159+J159</f>
        <v>2064</v>
      </c>
      <c r="M159" s="5" t="s">
        <v>51</v>
      </c>
      <c r="N159" s="1" t="s">
        <v>72</v>
      </c>
      <c r="O159" s="1" t="s">
        <v>72</v>
      </c>
      <c r="P159" s="1" t="s">
        <v>51</v>
      </c>
      <c r="Q159" s="1" t="s">
        <v>51</v>
      </c>
      <c r="R159" s="1" t="s">
        <v>51</v>
      </c>
      <c r="AV159" s="1" t="s">
        <v>51</v>
      </c>
      <c r="AW159" s="1" t="s">
        <v>51</v>
      </c>
      <c r="AX159" s="1" t="s">
        <v>51</v>
      </c>
      <c r="AY159" s="1" t="s">
        <v>51</v>
      </c>
    </row>
    <row r="160" spans="1:51" ht="30" customHeight="1" x14ac:dyDescent="0.3">
      <c r="A160" s="6"/>
      <c r="B160" s="6"/>
      <c r="C160" s="6"/>
      <c r="D160" s="6"/>
      <c r="E160" s="10"/>
      <c r="F160" s="11"/>
      <c r="G160" s="10"/>
      <c r="H160" s="11"/>
      <c r="I160" s="10"/>
      <c r="J160" s="11"/>
      <c r="K160" s="10"/>
      <c r="L160" s="11"/>
      <c r="M160" s="6"/>
    </row>
    <row r="161" spans="1:51" ht="30" customHeight="1" x14ac:dyDescent="0.3">
      <c r="A161" s="45" t="s">
        <v>1236</v>
      </c>
      <c r="B161" s="45"/>
      <c r="C161" s="45"/>
      <c r="D161" s="45"/>
      <c r="E161" s="46"/>
      <c r="F161" s="47"/>
      <c r="G161" s="46"/>
      <c r="H161" s="47"/>
      <c r="I161" s="46"/>
      <c r="J161" s="47"/>
      <c r="K161" s="46"/>
      <c r="L161" s="47"/>
      <c r="M161" s="45"/>
      <c r="N161" s="1" t="s">
        <v>387</v>
      </c>
    </row>
    <row r="162" spans="1:51" ht="30" customHeight="1" x14ac:dyDescent="0.3">
      <c r="A162" s="5" t="s">
        <v>678</v>
      </c>
      <c r="B162" s="5" t="s">
        <v>478</v>
      </c>
      <c r="C162" s="5" t="s">
        <v>479</v>
      </c>
      <c r="D162" s="6">
        <v>6.0000000000000001E-3</v>
      </c>
      <c r="E162" s="10">
        <f>'자재 및 노임단가'!O55</f>
        <v>0</v>
      </c>
      <c r="F162" s="11">
        <f>TRUNC(E162*D162,1)</f>
        <v>0</v>
      </c>
      <c r="G162" s="10">
        <f>'자재 및 노임단가'!P55</f>
        <v>236263</v>
      </c>
      <c r="H162" s="11">
        <f>TRUNC(G162*D162,1)</f>
        <v>1417.5</v>
      </c>
      <c r="I162" s="10">
        <f>'자재 및 노임단가'!V55</f>
        <v>0</v>
      </c>
      <c r="J162" s="11">
        <f>TRUNC(I162*D162,1)</f>
        <v>0</v>
      </c>
      <c r="K162" s="10">
        <f>TRUNC(E162+G162+I162,1)</f>
        <v>236263</v>
      </c>
      <c r="L162" s="11">
        <f>TRUNC(F162+H162+J162,1)</f>
        <v>1417.5</v>
      </c>
      <c r="M162" s="5" t="s">
        <v>51</v>
      </c>
      <c r="N162" s="1" t="s">
        <v>387</v>
      </c>
      <c r="O162" s="1" t="s">
        <v>679</v>
      </c>
      <c r="P162" s="1" t="s">
        <v>63</v>
      </c>
      <c r="Q162" s="1" t="s">
        <v>63</v>
      </c>
      <c r="R162" s="1" t="s">
        <v>62</v>
      </c>
      <c r="AV162" s="1" t="s">
        <v>51</v>
      </c>
      <c r="AW162" s="1" t="s">
        <v>695</v>
      </c>
      <c r="AX162" s="1" t="s">
        <v>51</v>
      </c>
      <c r="AY162" s="1" t="s">
        <v>51</v>
      </c>
    </row>
    <row r="163" spans="1:51" ht="30" customHeight="1" x14ac:dyDescent="0.3">
      <c r="A163" s="5" t="s">
        <v>477</v>
      </c>
      <c r="B163" s="5" t="s">
        <v>478</v>
      </c>
      <c r="C163" s="5" t="s">
        <v>479</v>
      </c>
      <c r="D163" s="6">
        <v>4.0000000000000001E-3</v>
      </c>
      <c r="E163" s="10">
        <f>'자재 및 노임단가'!O45</f>
        <v>0</v>
      </c>
      <c r="F163" s="11">
        <f>TRUNC(E163*D163,1)</f>
        <v>0</v>
      </c>
      <c r="G163" s="10">
        <f>'자재 및 노임단가'!P45</f>
        <v>161858</v>
      </c>
      <c r="H163" s="11">
        <f>TRUNC(G163*D163,1)</f>
        <v>647.4</v>
      </c>
      <c r="I163" s="10">
        <f>'자재 및 노임단가'!V45</f>
        <v>0</v>
      </c>
      <c r="J163" s="11">
        <f>TRUNC(I163*D163,1)</f>
        <v>0</v>
      </c>
      <c r="K163" s="10">
        <f>TRUNC(E163+G163+I163,1)</f>
        <v>161858</v>
      </c>
      <c r="L163" s="11">
        <f>TRUNC(F163+H163+J163,1)</f>
        <v>647.4</v>
      </c>
      <c r="M163" s="5" t="s">
        <v>51</v>
      </c>
      <c r="N163" s="1" t="s">
        <v>387</v>
      </c>
      <c r="O163" s="1" t="s">
        <v>480</v>
      </c>
      <c r="P163" s="1" t="s">
        <v>63</v>
      </c>
      <c r="Q163" s="1" t="s">
        <v>63</v>
      </c>
      <c r="R163" s="1" t="s">
        <v>62</v>
      </c>
      <c r="AV163" s="1" t="s">
        <v>51</v>
      </c>
      <c r="AW163" s="1" t="s">
        <v>696</v>
      </c>
      <c r="AX163" s="1" t="s">
        <v>51</v>
      </c>
      <c r="AY163" s="1" t="s">
        <v>51</v>
      </c>
    </row>
    <row r="164" spans="1:51" ht="30" customHeight="1" x14ac:dyDescent="0.3">
      <c r="A164" s="5" t="s">
        <v>476</v>
      </c>
      <c r="B164" s="5" t="s">
        <v>51</v>
      </c>
      <c r="C164" s="5" t="s">
        <v>51</v>
      </c>
      <c r="D164" s="6"/>
      <c r="E164" s="10"/>
      <c r="F164" s="11">
        <f>TRUNC(SUMIF(N162:N163, N161, F162:F163),0)</f>
        <v>0</v>
      </c>
      <c r="G164" s="10"/>
      <c r="H164" s="11">
        <f>TRUNC(SUMIF(N162:N163, N161, H162:H163),0)</f>
        <v>2064</v>
      </c>
      <c r="I164" s="10"/>
      <c r="J164" s="11">
        <f>TRUNC(SUMIF(N162:N163, N161, J162:J163),0)</f>
        <v>0</v>
      </c>
      <c r="K164" s="10"/>
      <c r="L164" s="11">
        <f>F164+H164+J164</f>
        <v>2064</v>
      </c>
      <c r="M164" s="5" t="s">
        <v>51</v>
      </c>
      <c r="N164" s="1" t="s">
        <v>72</v>
      </c>
      <c r="O164" s="1" t="s">
        <v>72</v>
      </c>
      <c r="P164" s="1" t="s">
        <v>51</v>
      </c>
      <c r="Q164" s="1" t="s">
        <v>51</v>
      </c>
      <c r="R164" s="1" t="s">
        <v>51</v>
      </c>
      <c r="AV164" s="1" t="s">
        <v>51</v>
      </c>
      <c r="AW164" s="1" t="s">
        <v>51</v>
      </c>
      <c r="AX164" s="1" t="s">
        <v>51</v>
      </c>
      <c r="AY164" s="1" t="s">
        <v>51</v>
      </c>
    </row>
    <row r="165" spans="1:51" ht="30" customHeight="1" x14ac:dyDescent="0.3">
      <c r="A165" s="6"/>
      <c r="B165" s="6"/>
      <c r="C165" s="6"/>
      <c r="D165" s="6"/>
      <c r="E165" s="10"/>
      <c r="F165" s="11"/>
      <c r="G165" s="10"/>
      <c r="H165" s="11"/>
      <c r="I165" s="10"/>
      <c r="J165" s="11"/>
      <c r="K165" s="10"/>
      <c r="L165" s="11"/>
      <c r="M165" s="6"/>
    </row>
    <row r="166" spans="1:51" ht="30" customHeight="1" x14ac:dyDescent="0.3">
      <c r="A166" s="45" t="s">
        <v>697</v>
      </c>
      <c r="B166" s="45"/>
      <c r="C166" s="45"/>
      <c r="D166" s="45"/>
      <c r="E166" s="46"/>
      <c r="F166" s="47"/>
      <c r="G166" s="46"/>
      <c r="H166" s="47"/>
      <c r="I166" s="46"/>
      <c r="J166" s="47"/>
      <c r="K166" s="46"/>
      <c r="L166" s="47"/>
      <c r="M166" s="45"/>
      <c r="N166" s="1" t="s">
        <v>399</v>
      </c>
    </row>
    <row r="167" spans="1:51" ht="30" customHeight="1" x14ac:dyDescent="0.3">
      <c r="A167" s="5" t="s">
        <v>698</v>
      </c>
      <c r="B167" s="5" t="s">
        <v>699</v>
      </c>
      <c r="C167" s="5" t="s">
        <v>397</v>
      </c>
      <c r="D167" s="6">
        <v>1</v>
      </c>
      <c r="E167" s="10">
        <f>중기단가목록!E4</f>
        <v>0</v>
      </c>
      <c r="F167" s="11">
        <f>TRUNC(E167*D167,1)</f>
        <v>0</v>
      </c>
      <c r="G167" s="10">
        <f>중기단가목록!F4</f>
        <v>0</v>
      </c>
      <c r="H167" s="11">
        <f>TRUNC(G167*D167,1)</f>
        <v>0</v>
      </c>
      <c r="I167" s="10">
        <f>중기단가목록!G4</f>
        <v>40</v>
      </c>
      <c r="J167" s="11">
        <f>TRUNC(I167*D167,1)</f>
        <v>40</v>
      </c>
      <c r="K167" s="10">
        <f>TRUNC(E167+G167+I167,1)</f>
        <v>40</v>
      </c>
      <c r="L167" s="11">
        <f>TRUNC(F167+H167+J167,1)</f>
        <v>40</v>
      </c>
      <c r="M167" s="5" t="s">
        <v>700</v>
      </c>
      <c r="N167" s="1" t="s">
        <v>399</v>
      </c>
      <c r="O167" s="1" t="s">
        <v>701</v>
      </c>
      <c r="P167" s="1" t="s">
        <v>63</v>
      </c>
      <c r="Q167" s="1" t="s">
        <v>62</v>
      </c>
      <c r="R167" s="1" t="s">
        <v>63</v>
      </c>
      <c r="V167">
        <v>1</v>
      </c>
      <c r="AV167" s="1" t="s">
        <v>51</v>
      </c>
      <c r="AW167" s="1" t="s">
        <v>702</v>
      </c>
      <c r="AX167" s="1" t="s">
        <v>51</v>
      </c>
      <c r="AY167" s="1" t="s">
        <v>51</v>
      </c>
    </row>
    <row r="168" spans="1:51" ht="30" customHeight="1" x14ac:dyDescent="0.3">
      <c r="A168" s="5" t="s">
        <v>703</v>
      </c>
      <c r="B168" s="5" t="s">
        <v>704</v>
      </c>
      <c r="C168" s="5" t="s">
        <v>511</v>
      </c>
      <c r="D168" s="6">
        <v>1</v>
      </c>
      <c r="E168" s="10">
        <v>0</v>
      </c>
      <c r="F168" s="11">
        <f>TRUNC(E168*D168,1)</f>
        <v>0</v>
      </c>
      <c r="G168" s="10">
        <v>0</v>
      </c>
      <c r="H168" s="11">
        <f>TRUNC(G168*D168,1)</f>
        <v>0</v>
      </c>
      <c r="I168" s="10">
        <f>TRUNC(SUMIF(V167:V168, RIGHTB(O168, 1), J167:J168)*U168, 2)</f>
        <v>0.4</v>
      </c>
      <c r="J168" s="11">
        <f>TRUNC(I168*D168,1)</f>
        <v>0.4</v>
      </c>
      <c r="K168" s="10">
        <f>TRUNC(E168+G168+I168,1)</f>
        <v>0.4</v>
      </c>
      <c r="L168" s="11">
        <f>TRUNC(F168+H168+J168,1)</f>
        <v>0.4</v>
      </c>
      <c r="M168" s="5" t="s">
        <v>51</v>
      </c>
      <c r="N168" s="1" t="s">
        <v>399</v>
      </c>
      <c r="O168" s="1" t="s">
        <v>512</v>
      </c>
      <c r="P168" s="1" t="s">
        <v>63</v>
      </c>
      <c r="Q168" s="1" t="s">
        <v>63</v>
      </c>
      <c r="R168" s="1" t="s">
        <v>63</v>
      </c>
      <c r="S168">
        <v>2</v>
      </c>
      <c r="T168">
        <v>2</v>
      </c>
      <c r="U168">
        <v>0.01</v>
      </c>
      <c r="AV168" s="1" t="s">
        <v>51</v>
      </c>
      <c r="AW168" s="1" t="s">
        <v>705</v>
      </c>
      <c r="AX168" s="1" t="s">
        <v>51</v>
      </c>
      <c r="AY168" s="1" t="s">
        <v>51</v>
      </c>
    </row>
    <row r="169" spans="1:51" ht="30" customHeight="1" x14ac:dyDescent="0.3">
      <c r="A169" s="5" t="s">
        <v>476</v>
      </c>
      <c r="B169" s="5" t="s">
        <v>51</v>
      </c>
      <c r="C169" s="5" t="s">
        <v>51</v>
      </c>
      <c r="D169" s="6"/>
      <c r="E169" s="10"/>
      <c r="F169" s="11">
        <f>TRUNC(SUMIF(N167:N168, N166, F167:F168),0)</f>
        <v>0</v>
      </c>
      <c r="G169" s="10"/>
      <c r="H169" s="11">
        <f>TRUNC(SUMIF(N167:N168, N166, H167:H168),0)</f>
        <v>0</v>
      </c>
      <c r="I169" s="10"/>
      <c r="J169" s="11">
        <f>TRUNC(SUMIF(N167:N168, N166, J167:J168),0)</f>
        <v>40</v>
      </c>
      <c r="K169" s="10"/>
      <c r="L169" s="11">
        <f>F169+H169+J169</f>
        <v>40</v>
      </c>
      <c r="M169" s="5" t="s">
        <v>51</v>
      </c>
      <c r="N169" s="1" t="s">
        <v>72</v>
      </c>
      <c r="O169" s="1" t="s">
        <v>72</v>
      </c>
      <c r="P169" s="1" t="s">
        <v>51</v>
      </c>
      <c r="Q169" s="1" t="s">
        <v>51</v>
      </c>
      <c r="R169" s="1" t="s">
        <v>51</v>
      </c>
      <c r="AV169" s="1" t="s">
        <v>51</v>
      </c>
      <c r="AW169" s="1" t="s">
        <v>51</v>
      </c>
      <c r="AX169" s="1" t="s">
        <v>51</v>
      </c>
      <c r="AY169" s="1" t="s">
        <v>51</v>
      </c>
    </row>
    <row r="170" spans="1:51" ht="30" customHeight="1" x14ac:dyDescent="0.3">
      <c r="A170" s="6"/>
      <c r="B170" s="6"/>
      <c r="C170" s="6"/>
      <c r="D170" s="6"/>
      <c r="E170" s="10"/>
      <c r="F170" s="11"/>
      <c r="G170" s="10"/>
      <c r="H170" s="11"/>
      <c r="I170" s="10"/>
      <c r="J170" s="11"/>
      <c r="K170" s="10"/>
      <c r="L170" s="11"/>
      <c r="M170" s="6"/>
    </row>
    <row r="171" spans="1:51" ht="30" customHeight="1" x14ac:dyDescent="0.3">
      <c r="A171" s="45" t="s">
        <v>706</v>
      </c>
      <c r="B171" s="45"/>
      <c r="C171" s="45"/>
      <c r="D171" s="45"/>
      <c r="E171" s="46"/>
      <c r="F171" s="47"/>
      <c r="G171" s="46"/>
      <c r="H171" s="47"/>
      <c r="I171" s="46"/>
      <c r="J171" s="47"/>
      <c r="K171" s="46"/>
      <c r="L171" s="47"/>
      <c r="M171" s="45"/>
      <c r="N171" s="1" t="s">
        <v>474</v>
      </c>
    </row>
    <row r="172" spans="1:51" ht="30" customHeight="1" x14ac:dyDescent="0.3">
      <c r="A172" s="5" t="s">
        <v>707</v>
      </c>
      <c r="B172" s="5" t="s">
        <v>478</v>
      </c>
      <c r="C172" s="5" t="s">
        <v>479</v>
      </c>
      <c r="D172" s="6">
        <v>0.25</v>
      </c>
      <c r="E172" s="10">
        <f>'자재 및 노임단가'!O47</f>
        <v>0</v>
      </c>
      <c r="F172" s="11">
        <f>TRUNC(E172*D172,1)</f>
        <v>0</v>
      </c>
      <c r="G172" s="10">
        <f>'자재 및 노임단가'!P47</f>
        <v>281721</v>
      </c>
      <c r="H172" s="11">
        <f>TRUNC(G172*D172,1)</f>
        <v>70430.2</v>
      </c>
      <c r="I172" s="10">
        <f>'자재 및 노임단가'!V47</f>
        <v>0</v>
      </c>
      <c r="J172" s="11">
        <f>TRUNC(I172*D172,1)</f>
        <v>0</v>
      </c>
      <c r="K172" s="10">
        <f>TRUNC(E172+G172+I172,1)</f>
        <v>281721</v>
      </c>
      <c r="L172" s="11">
        <f>TRUNC(F172+H172+J172,1)</f>
        <v>70430.2</v>
      </c>
      <c r="M172" s="5" t="s">
        <v>51</v>
      </c>
      <c r="N172" s="1" t="s">
        <v>474</v>
      </c>
      <c r="O172" s="1" t="s">
        <v>708</v>
      </c>
      <c r="P172" s="1" t="s">
        <v>63</v>
      </c>
      <c r="Q172" s="1" t="s">
        <v>63</v>
      </c>
      <c r="R172" s="1" t="s">
        <v>62</v>
      </c>
      <c r="AV172" s="1" t="s">
        <v>51</v>
      </c>
      <c r="AW172" s="1" t="s">
        <v>709</v>
      </c>
      <c r="AX172" s="1" t="s">
        <v>51</v>
      </c>
      <c r="AY172" s="1" t="s">
        <v>51</v>
      </c>
    </row>
    <row r="173" spans="1:51" ht="30" customHeight="1" x14ac:dyDescent="0.3">
      <c r="A173" s="5" t="s">
        <v>477</v>
      </c>
      <c r="B173" s="5" t="s">
        <v>478</v>
      </c>
      <c r="C173" s="5" t="s">
        <v>479</v>
      </c>
      <c r="D173" s="6">
        <v>0.14000000000000001</v>
      </c>
      <c r="E173" s="10">
        <f>'자재 및 노임단가'!O45</f>
        <v>0</v>
      </c>
      <c r="F173" s="11">
        <f>TRUNC(E173*D173,1)</f>
        <v>0</v>
      </c>
      <c r="G173" s="10">
        <f>'자재 및 노임단가'!P45</f>
        <v>161858</v>
      </c>
      <c r="H173" s="11">
        <f>TRUNC(G173*D173,1)</f>
        <v>22660.1</v>
      </c>
      <c r="I173" s="10">
        <f>'자재 및 노임단가'!V45</f>
        <v>0</v>
      </c>
      <c r="J173" s="11">
        <f>TRUNC(I173*D173,1)</f>
        <v>0</v>
      </c>
      <c r="K173" s="10">
        <f>TRUNC(E173+G173+I173,1)</f>
        <v>161858</v>
      </c>
      <c r="L173" s="11">
        <f>TRUNC(F173+H173+J173,1)</f>
        <v>22660.1</v>
      </c>
      <c r="M173" s="5" t="s">
        <v>51</v>
      </c>
      <c r="N173" s="1" t="s">
        <v>474</v>
      </c>
      <c r="O173" s="1" t="s">
        <v>480</v>
      </c>
      <c r="P173" s="1" t="s">
        <v>63</v>
      </c>
      <c r="Q173" s="1" t="s">
        <v>63</v>
      </c>
      <c r="R173" s="1" t="s">
        <v>62</v>
      </c>
      <c r="AV173" s="1" t="s">
        <v>51</v>
      </c>
      <c r="AW173" s="1" t="s">
        <v>710</v>
      </c>
      <c r="AX173" s="1" t="s">
        <v>51</v>
      </c>
      <c r="AY173" s="1" t="s">
        <v>51</v>
      </c>
    </row>
    <row r="174" spans="1:51" ht="30" customHeight="1" x14ac:dyDescent="0.3">
      <c r="A174" s="5" t="s">
        <v>476</v>
      </c>
      <c r="B174" s="5" t="s">
        <v>51</v>
      </c>
      <c r="C174" s="5" t="s">
        <v>51</v>
      </c>
      <c r="D174" s="6"/>
      <c r="E174" s="10"/>
      <c r="F174" s="11">
        <f>TRUNC(SUMIF(N172:N173, N171, F172:F173),0)</f>
        <v>0</v>
      </c>
      <c r="G174" s="10"/>
      <c r="H174" s="11">
        <f>TRUNC(SUMIF(N172:N173, N171, H172:H173),0)</f>
        <v>93090</v>
      </c>
      <c r="I174" s="10"/>
      <c r="J174" s="11">
        <f>TRUNC(SUMIF(N172:N173, N171, J172:J173),0)</f>
        <v>0</v>
      </c>
      <c r="K174" s="10"/>
      <c r="L174" s="11">
        <f>F174+H174+J174</f>
        <v>93090</v>
      </c>
      <c r="M174" s="5" t="s">
        <v>51</v>
      </c>
      <c r="N174" s="1" t="s">
        <v>72</v>
      </c>
      <c r="O174" s="1" t="s">
        <v>72</v>
      </c>
      <c r="P174" s="1" t="s">
        <v>51</v>
      </c>
      <c r="Q174" s="1" t="s">
        <v>51</v>
      </c>
      <c r="R174" s="1" t="s">
        <v>51</v>
      </c>
      <c r="AV174" s="1" t="s">
        <v>51</v>
      </c>
      <c r="AW174" s="1" t="s">
        <v>51</v>
      </c>
      <c r="AX174" s="1" t="s">
        <v>51</v>
      </c>
      <c r="AY174" s="1" t="s">
        <v>51</v>
      </c>
    </row>
    <row r="175" spans="1:51" ht="30" customHeight="1" x14ac:dyDescent="0.3">
      <c r="A175" s="6"/>
      <c r="B175" s="6"/>
      <c r="C175" s="6"/>
      <c r="D175" s="6"/>
      <c r="E175" s="10"/>
      <c r="F175" s="11"/>
      <c r="G175" s="10"/>
      <c r="H175" s="11"/>
      <c r="I175" s="10"/>
      <c r="J175" s="11"/>
      <c r="K175" s="10"/>
      <c r="L175" s="11"/>
      <c r="M175" s="6"/>
    </row>
    <row r="176" spans="1:51" ht="30" customHeight="1" x14ac:dyDescent="0.3">
      <c r="A176" s="45" t="s">
        <v>711</v>
      </c>
      <c r="B176" s="45"/>
      <c r="C176" s="45"/>
      <c r="D176" s="45"/>
      <c r="E176" s="46"/>
      <c r="F176" s="47"/>
      <c r="G176" s="46"/>
      <c r="H176" s="47"/>
      <c r="I176" s="46"/>
      <c r="J176" s="47"/>
      <c r="K176" s="46"/>
      <c r="L176" s="47"/>
      <c r="M176" s="45"/>
      <c r="N176" s="1" t="s">
        <v>498</v>
      </c>
    </row>
    <row r="177" spans="1:51" ht="30" customHeight="1" x14ac:dyDescent="0.3">
      <c r="A177" s="5" t="s">
        <v>713</v>
      </c>
      <c r="B177" s="5" t="s">
        <v>478</v>
      </c>
      <c r="C177" s="5" t="s">
        <v>479</v>
      </c>
      <c r="D177" s="6">
        <v>8.2000000000000003E-2</v>
      </c>
      <c r="E177" s="10">
        <f>'자재 및 노임단가'!O53</f>
        <v>0</v>
      </c>
      <c r="F177" s="11">
        <f>TRUNC(E177*D177,1)</f>
        <v>0</v>
      </c>
      <c r="G177" s="10">
        <f>'자재 및 노임단가'!P53</f>
        <v>269214</v>
      </c>
      <c r="H177" s="11">
        <f>TRUNC(G177*D177,1)</f>
        <v>22075.5</v>
      </c>
      <c r="I177" s="10">
        <f>'자재 및 노임단가'!V53</f>
        <v>0</v>
      </c>
      <c r="J177" s="11">
        <f>TRUNC(I177*D177,1)</f>
        <v>0</v>
      </c>
      <c r="K177" s="10">
        <f t="shared" ref="K177:L180" si="18">TRUNC(E177+G177+I177,1)</f>
        <v>269214</v>
      </c>
      <c r="L177" s="11">
        <f t="shared" si="18"/>
        <v>22075.5</v>
      </c>
      <c r="M177" s="5" t="s">
        <v>51</v>
      </c>
      <c r="N177" s="1" t="s">
        <v>498</v>
      </c>
      <c r="O177" s="1" t="s">
        <v>714</v>
      </c>
      <c r="P177" s="1" t="s">
        <v>63</v>
      </c>
      <c r="Q177" s="1" t="s">
        <v>63</v>
      </c>
      <c r="R177" s="1" t="s">
        <v>62</v>
      </c>
      <c r="V177">
        <v>1</v>
      </c>
      <c r="W177">
        <v>2</v>
      </c>
      <c r="AV177" s="1" t="s">
        <v>51</v>
      </c>
      <c r="AW177" s="1" t="s">
        <v>715</v>
      </c>
      <c r="AX177" s="1" t="s">
        <v>51</v>
      </c>
      <c r="AY177" s="1" t="s">
        <v>51</v>
      </c>
    </row>
    <row r="178" spans="1:51" ht="30" customHeight="1" x14ac:dyDescent="0.3">
      <c r="A178" s="5" t="s">
        <v>477</v>
      </c>
      <c r="B178" s="5" t="s">
        <v>478</v>
      </c>
      <c r="C178" s="5" t="s">
        <v>479</v>
      </c>
      <c r="D178" s="6">
        <v>3.5000000000000003E-2</v>
      </c>
      <c r="E178" s="10">
        <f>'자재 및 노임단가'!O45</f>
        <v>0</v>
      </c>
      <c r="F178" s="11">
        <f>TRUNC(E178*D178,1)</f>
        <v>0</v>
      </c>
      <c r="G178" s="10">
        <f>'자재 및 노임단가'!P45</f>
        <v>161858</v>
      </c>
      <c r="H178" s="11">
        <f>TRUNC(G178*D178,1)</f>
        <v>5665</v>
      </c>
      <c r="I178" s="10">
        <f>'자재 및 노임단가'!V45</f>
        <v>0</v>
      </c>
      <c r="J178" s="11">
        <f>TRUNC(I178*D178,1)</f>
        <v>0</v>
      </c>
      <c r="K178" s="10">
        <f t="shared" si="18"/>
        <v>161858</v>
      </c>
      <c r="L178" s="11">
        <f t="shared" si="18"/>
        <v>5665</v>
      </c>
      <c r="M178" s="5" t="s">
        <v>51</v>
      </c>
      <c r="N178" s="1" t="s">
        <v>498</v>
      </c>
      <c r="O178" s="1" t="s">
        <v>480</v>
      </c>
      <c r="P178" s="1" t="s">
        <v>63</v>
      </c>
      <c r="Q178" s="1" t="s">
        <v>63</v>
      </c>
      <c r="R178" s="1" t="s">
        <v>62</v>
      </c>
      <c r="V178">
        <v>1</v>
      </c>
      <c r="W178">
        <v>2</v>
      </c>
      <c r="AV178" s="1" t="s">
        <v>51</v>
      </c>
      <c r="AW178" s="1" t="s">
        <v>716</v>
      </c>
      <c r="AX178" s="1" t="s">
        <v>51</v>
      </c>
      <c r="AY178" s="1" t="s">
        <v>51</v>
      </c>
    </row>
    <row r="179" spans="1:51" ht="30" customHeight="1" x14ac:dyDescent="0.3">
      <c r="A179" s="5" t="s">
        <v>509</v>
      </c>
      <c r="B179" s="5" t="s">
        <v>510</v>
      </c>
      <c r="C179" s="5" t="s">
        <v>511</v>
      </c>
      <c r="D179" s="6">
        <v>1</v>
      </c>
      <c r="E179" s="10">
        <v>0</v>
      </c>
      <c r="F179" s="11">
        <f>TRUNC(E179*D179,1)</f>
        <v>0</v>
      </c>
      <c r="G179" s="10">
        <v>0</v>
      </c>
      <c r="H179" s="11">
        <f>TRUNC(G179*D179,1)</f>
        <v>0</v>
      </c>
      <c r="I179" s="10">
        <f>TRUNC(SUMIF(V177:V180, RIGHTB(O179, 1), H177:H180)*U179, 2)</f>
        <v>832.21</v>
      </c>
      <c r="J179" s="11">
        <f>TRUNC(I179*D179,1)</f>
        <v>832.2</v>
      </c>
      <c r="K179" s="10">
        <f t="shared" si="18"/>
        <v>832.2</v>
      </c>
      <c r="L179" s="11">
        <f t="shared" si="18"/>
        <v>832.2</v>
      </c>
      <c r="M179" s="5" t="s">
        <v>51</v>
      </c>
      <c r="N179" s="1" t="s">
        <v>498</v>
      </c>
      <c r="O179" s="1" t="s">
        <v>512</v>
      </c>
      <c r="P179" s="1" t="s">
        <v>63</v>
      </c>
      <c r="Q179" s="1" t="s">
        <v>63</v>
      </c>
      <c r="R179" s="1" t="s">
        <v>63</v>
      </c>
      <c r="S179">
        <v>1</v>
      </c>
      <c r="T179">
        <v>2</v>
      </c>
      <c r="U179">
        <v>0.03</v>
      </c>
      <c r="AV179" s="1" t="s">
        <v>51</v>
      </c>
      <c r="AW179" s="1" t="s">
        <v>717</v>
      </c>
      <c r="AX179" s="1" t="s">
        <v>51</v>
      </c>
      <c r="AY179" s="1" t="s">
        <v>51</v>
      </c>
    </row>
    <row r="180" spans="1:51" ht="30" customHeight="1" x14ac:dyDescent="0.3">
      <c r="A180" s="5" t="s">
        <v>718</v>
      </c>
      <c r="B180" s="5" t="s">
        <v>719</v>
      </c>
      <c r="C180" s="5" t="s">
        <v>511</v>
      </c>
      <c r="D180" s="6">
        <v>1</v>
      </c>
      <c r="E180" s="10">
        <v>0</v>
      </c>
      <c r="F180" s="11">
        <f>TRUNC(E180*D180,1)</f>
        <v>0</v>
      </c>
      <c r="G180" s="10">
        <f>TRUNC(SUMIF(W177:W180, RIGHTB(O180, 1), H177:H180)*U180, 2)</f>
        <v>6935.12</v>
      </c>
      <c r="H180" s="11">
        <f>TRUNC(G180*D180,1)</f>
        <v>6935.1</v>
      </c>
      <c r="I180" s="10">
        <v>0</v>
      </c>
      <c r="J180" s="11">
        <f>TRUNC(I180*D180,1)</f>
        <v>0</v>
      </c>
      <c r="K180" s="10">
        <f t="shared" si="18"/>
        <v>6935.1</v>
      </c>
      <c r="L180" s="11">
        <f t="shared" si="18"/>
        <v>6935.1</v>
      </c>
      <c r="M180" s="5" t="s">
        <v>51</v>
      </c>
      <c r="N180" s="1" t="s">
        <v>498</v>
      </c>
      <c r="O180" s="1" t="s">
        <v>720</v>
      </c>
      <c r="P180" s="1" t="s">
        <v>63</v>
      </c>
      <c r="Q180" s="1" t="s">
        <v>63</v>
      </c>
      <c r="R180" s="1" t="s">
        <v>63</v>
      </c>
      <c r="S180">
        <v>1</v>
      </c>
      <c r="T180">
        <v>1</v>
      </c>
      <c r="U180">
        <v>0.25</v>
      </c>
      <c r="AV180" s="1" t="s">
        <v>51</v>
      </c>
      <c r="AW180" s="1" t="s">
        <v>721</v>
      </c>
      <c r="AX180" s="1" t="s">
        <v>51</v>
      </c>
      <c r="AY180" s="1" t="s">
        <v>51</v>
      </c>
    </row>
    <row r="181" spans="1:51" ht="30" customHeight="1" x14ac:dyDescent="0.3">
      <c r="A181" s="5" t="s">
        <v>476</v>
      </c>
      <c r="B181" s="5" t="s">
        <v>51</v>
      </c>
      <c r="C181" s="5" t="s">
        <v>51</v>
      </c>
      <c r="D181" s="6"/>
      <c r="E181" s="10"/>
      <c r="F181" s="11">
        <f>TRUNC(SUMIF(N177:N180, N176, F177:F180),0)</f>
        <v>0</v>
      </c>
      <c r="G181" s="10"/>
      <c r="H181" s="11">
        <f>TRUNC(SUMIF(N177:N180, N176, H177:H180),0)</f>
        <v>34675</v>
      </c>
      <c r="I181" s="10"/>
      <c r="J181" s="11">
        <f>TRUNC(SUMIF(N177:N180, N176, J177:J180),0)</f>
        <v>832</v>
      </c>
      <c r="K181" s="10"/>
      <c r="L181" s="11">
        <f>F181+H181+J181</f>
        <v>35507</v>
      </c>
      <c r="M181" s="5" t="s">
        <v>51</v>
      </c>
      <c r="N181" s="1" t="s">
        <v>72</v>
      </c>
      <c r="O181" s="1" t="s">
        <v>72</v>
      </c>
      <c r="P181" s="1" t="s">
        <v>51</v>
      </c>
      <c r="Q181" s="1" t="s">
        <v>51</v>
      </c>
      <c r="R181" s="1" t="s">
        <v>51</v>
      </c>
      <c r="AV181" s="1" t="s">
        <v>51</v>
      </c>
      <c r="AW181" s="1" t="s">
        <v>51</v>
      </c>
      <c r="AX181" s="1" t="s">
        <v>51</v>
      </c>
      <c r="AY181" s="1" t="s">
        <v>51</v>
      </c>
    </row>
    <row r="182" spans="1:51" ht="30" customHeight="1" x14ac:dyDescent="0.3">
      <c r="A182" s="6"/>
      <c r="B182" s="6"/>
      <c r="C182" s="6"/>
      <c r="D182" s="6"/>
      <c r="E182" s="10"/>
      <c r="F182" s="11"/>
      <c r="G182" s="10"/>
      <c r="H182" s="11"/>
      <c r="I182" s="10"/>
      <c r="J182" s="11"/>
      <c r="K182" s="10"/>
      <c r="L182" s="11"/>
      <c r="M182" s="6"/>
    </row>
    <row r="183" spans="1:51" ht="30" customHeight="1" x14ac:dyDescent="0.3">
      <c r="A183" s="45" t="s">
        <v>722</v>
      </c>
      <c r="B183" s="45"/>
      <c r="C183" s="45"/>
      <c r="D183" s="45"/>
      <c r="E183" s="46"/>
      <c r="F183" s="47"/>
      <c r="G183" s="46"/>
      <c r="H183" s="47"/>
      <c r="I183" s="46"/>
      <c r="J183" s="47"/>
      <c r="K183" s="46"/>
      <c r="L183" s="47"/>
      <c r="M183" s="45"/>
      <c r="N183" s="1" t="s">
        <v>503</v>
      </c>
    </row>
    <row r="184" spans="1:51" ht="30" customHeight="1" x14ac:dyDescent="0.3">
      <c r="A184" s="5" t="s">
        <v>724</v>
      </c>
      <c r="B184" s="5" t="s">
        <v>478</v>
      </c>
      <c r="C184" s="5" t="s">
        <v>479</v>
      </c>
      <c r="D184" s="6">
        <v>0.02</v>
      </c>
      <c r="E184" s="10">
        <f>'자재 및 노임단가'!O56</f>
        <v>0</v>
      </c>
      <c r="F184" s="11">
        <f>TRUNC(E184*D184,1)</f>
        <v>0</v>
      </c>
      <c r="G184" s="10">
        <f>'자재 및 노임단가'!P56</f>
        <v>189100</v>
      </c>
      <c r="H184" s="11">
        <f>TRUNC(G184*D184,1)</f>
        <v>3782</v>
      </c>
      <c r="I184" s="10">
        <f>'자재 및 노임단가'!V56</f>
        <v>0</v>
      </c>
      <c r="J184" s="11">
        <f>TRUNC(I184*D184,1)</f>
        <v>0</v>
      </c>
      <c r="K184" s="10">
        <f>TRUNC(E184+G184+I184,1)</f>
        <v>189100</v>
      </c>
      <c r="L184" s="11">
        <f>TRUNC(F184+H184+J184,1)</f>
        <v>3782</v>
      </c>
      <c r="M184" s="5" t="s">
        <v>51</v>
      </c>
      <c r="N184" s="1" t="s">
        <v>503</v>
      </c>
      <c r="O184" s="1" t="s">
        <v>725</v>
      </c>
      <c r="P184" s="1" t="s">
        <v>63</v>
      </c>
      <c r="Q184" s="1" t="s">
        <v>63</v>
      </c>
      <c r="R184" s="1" t="s">
        <v>62</v>
      </c>
      <c r="AV184" s="1" t="s">
        <v>51</v>
      </c>
      <c r="AW184" s="1" t="s">
        <v>726</v>
      </c>
      <c r="AX184" s="1" t="s">
        <v>51</v>
      </c>
      <c r="AY184" s="1" t="s">
        <v>51</v>
      </c>
    </row>
    <row r="185" spans="1:51" ht="30" customHeight="1" x14ac:dyDescent="0.3">
      <c r="A185" s="5" t="s">
        <v>476</v>
      </c>
      <c r="B185" s="5" t="s">
        <v>51</v>
      </c>
      <c r="C185" s="5" t="s">
        <v>51</v>
      </c>
      <c r="D185" s="6"/>
      <c r="E185" s="10"/>
      <c r="F185" s="11">
        <f>TRUNC(SUMIF(N184:N184, N183, F184:F184),0)</f>
        <v>0</v>
      </c>
      <c r="G185" s="10"/>
      <c r="H185" s="11">
        <f>TRUNC(SUMIF(N184:N184, N183, H184:H184),0)</f>
        <v>3782</v>
      </c>
      <c r="I185" s="10"/>
      <c r="J185" s="11">
        <f>TRUNC(SUMIF(N184:N184, N183, J184:J184),0)</f>
        <v>0</v>
      </c>
      <c r="K185" s="10"/>
      <c r="L185" s="11">
        <f>F185+H185+J185</f>
        <v>3782</v>
      </c>
      <c r="M185" s="5" t="s">
        <v>51</v>
      </c>
      <c r="N185" s="1" t="s">
        <v>72</v>
      </c>
      <c r="O185" s="1" t="s">
        <v>72</v>
      </c>
      <c r="P185" s="1" t="s">
        <v>51</v>
      </c>
      <c r="Q185" s="1" t="s">
        <v>51</v>
      </c>
      <c r="R185" s="1" t="s">
        <v>51</v>
      </c>
      <c r="AV185" s="1" t="s">
        <v>51</v>
      </c>
      <c r="AW185" s="1" t="s">
        <v>51</v>
      </c>
      <c r="AX185" s="1" t="s">
        <v>51</v>
      </c>
      <c r="AY185" s="1" t="s">
        <v>51</v>
      </c>
    </row>
    <row r="186" spans="1:51" ht="30" customHeight="1" x14ac:dyDescent="0.3">
      <c r="A186" s="6"/>
      <c r="B186" s="6"/>
      <c r="C186" s="6"/>
      <c r="D186" s="6"/>
      <c r="E186" s="10"/>
      <c r="F186" s="11"/>
      <c r="G186" s="10"/>
      <c r="H186" s="11"/>
      <c r="I186" s="10"/>
      <c r="J186" s="11"/>
      <c r="K186" s="10"/>
      <c r="L186" s="11"/>
      <c r="M186" s="6"/>
    </row>
    <row r="187" spans="1:51" ht="30" customHeight="1" x14ac:dyDescent="0.3">
      <c r="A187" s="45" t="s">
        <v>727</v>
      </c>
      <c r="B187" s="45"/>
      <c r="C187" s="45"/>
      <c r="D187" s="45"/>
      <c r="E187" s="46"/>
      <c r="F187" s="47"/>
      <c r="G187" s="46"/>
      <c r="H187" s="47"/>
      <c r="I187" s="46"/>
      <c r="J187" s="47"/>
      <c r="K187" s="46"/>
      <c r="L187" s="47"/>
      <c r="M187" s="45"/>
      <c r="N187" s="1" t="s">
        <v>529</v>
      </c>
    </row>
    <row r="188" spans="1:51" ht="30" customHeight="1" x14ac:dyDescent="0.3">
      <c r="A188" s="5" t="s">
        <v>678</v>
      </c>
      <c r="B188" s="5" t="s">
        <v>478</v>
      </c>
      <c r="C188" s="5" t="s">
        <v>479</v>
      </c>
      <c r="D188" s="6">
        <v>0.02</v>
      </c>
      <c r="E188" s="10">
        <f>'자재 및 노임단가'!O55</f>
        <v>0</v>
      </c>
      <c r="F188" s="11">
        <f>TRUNC(E188*D188,1)</f>
        <v>0</v>
      </c>
      <c r="G188" s="10">
        <f>'자재 및 노임단가'!P55</f>
        <v>236263</v>
      </c>
      <c r="H188" s="11">
        <f>TRUNC(G188*D188,1)</f>
        <v>4725.2</v>
      </c>
      <c r="I188" s="10">
        <f>'자재 및 노임단가'!V55</f>
        <v>0</v>
      </c>
      <c r="J188" s="11">
        <f>TRUNC(I188*D188,1)</f>
        <v>0</v>
      </c>
      <c r="K188" s="10">
        <f t="shared" ref="K188:L190" si="19">TRUNC(E188+G188+I188,1)</f>
        <v>236263</v>
      </c>
      <c r="L188" s="11">
        <f t="shared" si="19"/>
        <v>4725.2</v>
      </c>
      <c r="M188" s="5" t="s">
        <v>51</v>
      </c>
      <c r="N188" s="1" t="s">
        <v>529</v>
      </c>
      <c r="O188" s="1" t="s">
        <v>679</v>
      </c>
      <c r="P188" s="1" t="s">
        <v>63</v>
      </c>
      <c r="Q188" s="1" t="s">
        <v>63</v>
      </c>
      <c r="R188" s="1" t="s">
        <v>62</v>
      </c>
      <c r="AV188" s="1" t="s">
        <v>51</v>
      </c>
      <c r="AW188" s="1" t="s">
        <v>728</v>
      </c>
      <c r="AX188" s="1" t="s">
        <v>51</v>
      </c>
      <c r="AY188" s="1" t="s">
        <v>51</v>
      </c>
    </row>
    <row r="189" spans="1:51" ht="30" customHeight="1" x14ac:dyDescent="0.3">
      <c r="A189" s="5" t="s">
        <v>477</v>
      </c>
      <c r="B189" s="5" t="s">
        <v>478</v>
      </c>
      <c r="C189" s="5" t="s">
        <v>479</v>
      </c>
      <c r="D189" s="6">
        <v>0.01</v>
      </c>
      <c r="E189" s="10">
        <f>'자재 및 노임단가'!O45</f>
        <v>0</v>
      </c>
      <c r="F189" s="11">
        <f>TRUNC(E189*D189,1)</f>
        <v>0</v>
      </c>
      <c r="G189" s="10">
        <f>'자재 및 노임단가'!P45</f>
        <v>161858</v>
      </c>
      <c r="H189" s="11">
        <f>TRUNC(G189*D189,1)</f>
        <v>1618.5</v>
      </c>
      <c r="I189" s="10">
        <f>'자재 및 노임단가'!V45</f>
        <v>0</v>
      </c>
      <c r="J189" s="11">
        <f>TRUNC(I189*D189,1)</f>
        <v>0</v>
      </c>
      <c r="K189" s="10">
        <f t="shared" si="19"/>
        <v>161858</v>
      </c>
      <c r="L189" s="11">
        <f t="shared" si="19"/>
        <v>1618.5</v>
      </c>
      <c r="M189" s="5" t="s">
        <v>51</v>
      </c>
      <c r="N189" s="1" t="s">
        <v>529</v>
      </c>
      <c r="O189" s="1" t="s">
        <v>480</v>
      </c>
      <c r="P189" s="1" t="s">
        <v>63</v>
      </c>
      <c r="Q189" s="1" t="s">
        <v>63</v>
      </c>
      <c r="R189" s="1" t="s">
        <v>62</v>
      </c>
      <c r="AV189" s="1" t="s">
        <v>51</v>
      </c>
      <c r="AW189" s="1" t="s">
        <v>729</v>
      </c>
      <c r="AX189" s="1" t="s">
        <v>51</v>
      </c>
      <c r="AY189" s="1" t="s">
        <v>51</v>
      </c>
    </row>
    <row r="190" spans="1:51" ht="30" customHeight="1" x14ac:dyDescent="0.3">
      <c r="A190" s="5" t="s">
        <v>730</v>
      </c>
      <c r="B190" s="5" t="s">
        <v>731</v>
      </c>
      <c r="C190" s="5" t="s">
        <v>391</v>
      </c>
      <c r="D190" s="6">
        <v>0.4</v>
      </c>
      <c r="E190" s="10">
        <f>'자재 및 노임단가'!O27</f>
        <v>2544</v>
      </c>
      <c r="F190" s="11">
        <f>TRUNC(E190*D190,1)</f>
        <v>1017.6</v>
      </c>
      <c r="G190" s="10">
        <f>'자재 및 노임단가'!P27</f>
        <v>0</v>
      </c>
      <c r="H190" s="11">
        <f>TRUNC(G190*D190,1)</f>
        <v>0</v>
      </c>
      <c r="I190" s="10">
        <f>'자재 및 노임단가'!V27</f>
        <v>0</v>
      </c>
      <c r="J190" s="11">
        <f>TRUNC(I190*D190,1)</f>
        <v>0</v>
      </c>
      <c r="K190" s="10">
        <f t="shared" si="19"/>
        <v>2544</v>
      </c>
      <c r="L190" s="11">
        <f t="shared" si="19"/>
        <v>1017.6</v>
      </c>
      <c r="M190" s="5" t="s">
        <v>51</v>
      </c>
      <c r="N190" s="1" t="s">
        <v>529</v>
      </c>
      <c r="O190" s="1" t="s">
        <v>732</v>
      </c>
      <c r="P190" s="1" t="s">
        <v>63</v>
      </c>
      <c r="Q190" s="1" t="s">
        <v>63</v>
      </c>
      <c r="R190" s="1" t="s">
        <v>62</v>
      </c>
      <c r="AV190" s="1" t="s">
        <v>51</v>
      </c>
      <c r="AW190" s="1" t="s">
        <v>733</v>
      </c>
      <c r="AX190" s="1" t="s">
        <v>51</v>
      </c>
      <c r="AY190" s="1" t="s">
        <v>51</v>
      </c>
    </row>
    <row r="191" spans="1:51" ht="30" customHeight="1" x14ac:dyDescent="0.3">
      <c r="A191" s="5" t="s">
        <v>476</v>
      </c>
      <c r="B191" s="5" t="s">
        <v>51</v>
      </c>
      <c r="C191" s="5" t="s">
        <v>51</v>
      </c>
      <c r="D191" s="6"/>
      <c r="E191" s="10"/>
      <c r="F191" s="11">
        <f>TRUNC(SUMIF(N188:N190, N187, F188:F190),0)</f>
        <v>1017</v>
      </c>
      <c r="G191" s="10"/>
      <c r="H191" s="11">
        <f>TRUNC(SUMIF(N188:N190, N187, H188:H190),0)</f>
        <v>6343</v>
      </c>
      <c r="I191" s="10"/>
      <c r="J191" s="11">
        <f>TRUNC(SUMIF(N188:N190, N187, J188:J190),0)</f>
        <v>0</v>
      </c>
      <c r="K191" s="10"/>
      <c r="L191" s="11">
        <f>F191+H191+J191</f>
        <v>7360</v>
      </c>
      <c r="M191" s="5" t="s">
        <v>51</v>
      </c>
      <c r="N191" s="1" t="s">
        <v>72</v>
      </c>
      <c r="O191" s="1" t="s">
        <v>72</v>
      </c>
      <c r="P191" s="1" t="s">
        <v>51</v>
      </c>
      <c r="Q191" s="1" t="s">
        <v>51</v>
      </c>
      <c r="R191" s="1" t="s">
        <v>51</v>
      </c>
      <c r="AV191" s="1" t="s">
        <v>51</v>
      </c>
      <c r="AW191" s="1" t="s">
        <v>51</v>
      </c>
      <c r="AX191" s="1" t="s">
        <v>51</v>
      </c>
      <c r="AY191" s="1" t="s">
        <v>51</v>
      </c>
    </row>
    <row r="192" spans="1:51" ht="30" customHeight="1" x14ac:dyDescent="0.3">
      <c r="A192" s="6"/>
      <c r="B192" s="6"/>
      <c r="C192" s="6"/>
      <c r="D192" s="6"/>
      <c r="E192" s="10"/>
      <c r="F192" s="11"/>
      <c r="G192" s="10"/>
      <c r="H192" s="11"/>
      <c r="I192" s="10"/>
      <c r="J192" s="11"/>
      <c r="K192" s="10"/>
      <c r="L192" s="11"/>
      <c r="M192" s="6"/>
    </row>
    <row r="193" spans="1:51" ht="30" customHeight="1" x14ac:dyDescent="0.3">
      <c r="A193" s="45" t="s">
        <v>734</v>
      </c>
      <c r="B193" s="45"/>
      <c r="C193" s="45"/>
      <c r="D193" s="45"/>
      <c r="E193" s="46"/>
      <c r="F193" s="47"/>
      <c r="G193" s="46"/>
      <c r="H193" s="47"/>
      <c r="I193" s="46"/>
      <c r="J193" s="47"/>
      <c r="K193" s="46"/>
      <c r="L193" s="47"/>
      <c r="M193" s="45"/>
      <c r="N193" s="1" t="s">
        <v>537</v>
      </c>
    </row>
    <row r="194" spans="1:51" ht="30" customHeight="1" x14ac:dyDescent="0.3">
      <c r="A194" s="5" t="s">
        <v>678</v>
      </c>
      <c r="B194" s="5" t="s">
        <v>478</v>
      </c>
      <c r="C194" s="5" t="s">
        <v>479</v>
      </c>
      <c r="D194" s="6">
        <v>0.06</v>
      </c>
      <c r="E194" s="10">
        <f>'자재 및 노임단가'!O55</f>
        <v>0</v>
      </c>
      <c r="F194" s="11">
        <f>TRUNC(E194*D194,1)</f>
        <v>0</v>
      </c>
      <c r="G194" s="10">
        <f>'자재 및 노임단가'!P55</f>
        <v>236263</v>
      </c>
      <c r="H194" s="11">
        <f>TRUNC(G194*D194,1)</f>
        <v>14175.7</v>
      </c>
      <c r="I194" s="10">
        <f>'자재 및 노임단가'!V55</f>
        <v>0</v>
      </c>
      <c r="J194" s="11">
        <f>TRUNC(I194*D194,1)</f>
        <v>0</v>
      </c>
      <c r="K194" s="10">
        <f t="shared" ref="K194:L196" si="20">TRUNC(E194+G194+I194,1)</f>
        <v>236263</v>
      </c>
      <c r="L194" s="11">
        <f t="shared" si="20"/>
        <v>14175.7</v>
      </c>
      <c r="M194" s="5" t="s">
        <v>51</v>
      </c>
      <c r="N194" s="1" t="s">
        <v>537</v>
      </c>
      <c r="O194" s="1" t="s">
        <v>679</v>
      </c>
      <c r="P194" s="1" t="s">
        <v>63</v>
      </c>
      <c r="Q194" s="1" t="s">
        <v>63</v>
      </c>
      <c r="R194" s="1" t="s">
        <v>62</v>
      </c>
      <c r="V194">
        <v>1</v>
      </c>
      <c r="AV194" s="1" t="s">
        <v>51</v>
      </c>
      <c r="AW194" s="1" t="s">
        <v>736</v>
      </c>
      <c r="AX194" s="1" t="s">
        <v>51</v>
      </c>
      <c r="AY194" s="1" t="s">
        <v>51</v>
      </c>
    </row>
    <row r="195" spans="1:51" ht="30" customHeight="1" x14ac:dyDescent="0.3">
      <c r="A195" s="5" t="s">
        <v>477</v>
      </c>
      <c r="B195" s="5" t="s">
        <v>478</v>
      </c>
      <c r="C195" s="5" t="s">
        <v>479</v>
      </c>
      <c r="D195" s="6">
        <v>0.03</v>
      </c>
      <c r="E195" s="10">
        <f>'자재 및 노임단가'!O45</f>
        <v>0</v>
      </c>
      <c r="F195" s="11">
        <f>TRUNC(E195*D195,1)</f>
        <v>0</v>
      </c>
      <c r="G195" s="10">
        <f>'자재 및 노임단가'!P45</f>
        <v>161858</v>
      </c>
      <c r="H195" s="11">
        <f>TRUNC(G195*D195,1)</f>
        <v>4855.7</v>
      </c>
      <c r="I195" s="10">
        <f>'자재 및 노임단가'!V45</f>
        <v>0</v>
      </c>
      <c r="J195" s="11">
        <f>TRUNC(I195*D195,1)</f>
        <v>0</v>
      </c>
      <c r="K195" s="10">
        <f t="shared" si="20"/>
        <v>161858</v>
      </c>
      <c r="L195" s="11">
        <f t="shared" si="20"/>
        <v>4855.7</v>
      </c>
      <c r="M195" s="5" t="s">
        <v>51</v>
      </c>
      <c r="N195" s="1" t="s">
        <v>537</v>
      </c>
      <c r="O195" s="1" t="s">
        <v>480</v>
      </c>
      <c r="P195" s="1" t="s">
        <v>63</v>
      </c>
      <c r="Q195" s="1" t="s">
        <v>63</v>
      </c>
      <c r="R195" s="1" t="s">
        <v>62</v>
      </c>
      <c r="V195">
        <v>1</v>
      </c>
      <c r="AV195" s="1" t="s">
        <v>51</v>
      </c>
      <c r="AW195" s="1" t="s">
        <v>737</v>
      </c>
      <c r="AX195" s="1" t="s">
        <v>51</v>
      </c>
      <c r="AY195" s="1" t="s">
        <v>51</v>
      </c>
    </row>
    <row r="196" spans="1:51" ht="30" customHeight="1" x14ac:dyDescent="0.3">
      <c r="A196" s="5" t="s">
        <v>509</v>
      </c>
      <c r="B196" s="5" t="s">
        <v>738</v>
      </c>
      <c r="C196" s="5" t="s">
        <v>511</v>
      </c>
      <c r="D196" s="6">
        <v>1</v>
      </c>
      <c r="E196" s="10">
        <v>0</v>
      </c>
      <c r="F196" s="11">
        <f>TRUNC(E196*D196,1)</f>
        <v>0</v>
      </c>
      <c r="G196" s="10">
        <v>0</v>
      </c>
      <c r="H196" s="11">
        <f>TRUNC(G196*D196,1)</f>
        <v>0</v>
      </c>
      <c r="I196" s="10">
        <f>TRUNC(SUMIF(V194:V196, RIGHTB(O196, 1), H194:H196)*U196, 2)</f>
        <v>190.31</v>
      </c>
      <c r="J196" s="11">
        <f>TRUNC(I196*D196,1)</f>
        <v>190.3</v>
      </c>
      <c r="K196" s="10">
        <f t="shared" si="20"/>
        <v>190.3</v>
      </c>
      <c r="L196" s="11">
        <f t="shared" si="20"/>
        <v>190.3</v>
      </c>
      <c r="M196" s="5" t="s">
        <v>51</v>
      </c>
      <c r="N196" s="1" t="s">
        <v>537</v>
      </c>
      <c r="O196" s="1" t="s">
        <v>512</v>
      </c>
      <c r="P196" s="1" t="s">
        <v>63</v>
      </c>
      <c r="Q196" s="1" t="s">
        <v>63</v>
      </c>
      <c r="R196" s="1" t="s">
        <v>63</v>
      </c>
      <c r="S196">
        <v>1</v>
      </c>
      <c r="T196">
        <v>2</v>
      </c>
      <c r="U196">
        <v>0.01</v>
      </c>
      <c r="AV196" s="1" t="s">
        <v>51</v>
      </c>
      <c r="AW196" s="1" t="s">
        <v>739</v>
      </c>
      <c r="AX196" s="1" t="s">
        <v>51</v>
      </c>
      <c r="AY196" s="1" t="s">
        <v>51</v>
      </c>
    </row>
    <row r="197" spans="1:51" ht="30" customHeight="1" x14ac:dyDescent="0.3">
      <c r="A197" s="5" t="s">
        <v>476</v>
      </c>
      <c r="B197" s="5" t="s">
        <v>51</v>
      </c>
      <c r="C197" s="5" t="s">
        <v>51</v>
      </c>
      <c r="D197" s="6"/>
      <c r="E197" s="10"/>
      <c r="F197" s="11">
        <f>TRUNC(SUMIF(N194:N196, N193, F194:F196),0)</f>
        <v>0</v>
      </c>
      <c r="G197" s="10"/>
      <c r="H197" s="11">
        <f>TRUNC(SUMIF(N194:N196, N193, H194:H196),0)</f>
        <v>19031</v>
      </c>
      <c r="I197" s="10"/>
      <c r="J197" s="11">
        <f>TRUNC(SUMIF(N194:N196, N193, J194:J196),0)</f>
        <v>190</v>
      </c>
      <c r="K197" s="10"/>
      <c r="L197" s="11">
        <f>F197+H197+J197</f>
        <v>19221</v>
      </c>
      <c r="M197" s="5" t="s">
        <v>51</v>
      </c>
      <c r="N197" s="1" t="s">
        <v>72</v>
      </c>
      <c r="O197" s="1" t="s">
        <v>72</v>
      </c>
      <c r="P197" s="1" t="s">
        <v>51</v>
      </c>
      <c r="Q197" s="1" t="s">
        <v>51</v>
      </c>
      <c r="R197" s="1" t="s">
        <v>51</v>
      </c>
      <c r="AV197" s="1" t="s">
        <v>51</v>
      </c>
      <c r="AW197" s="1" t="s">
        <v>51</v>
      </c>
      <c r="AX197" s="1" t="s">
        <v>51</v>
      </c>
      <c r="AY197" s="1" t="s">
        <v>51</v>
      </c>
    </row>
    <row r="198" spans="1:51" ht="30" customHeight="1" x14ac:dyDescent="0.3">
      <c r="A198" s="6"/>
      <c r="B198" s="6"/>
      <c r="C198" s="6"/>
      <c r="D198" s="6"/>
      <c r="E198" s="10"/>
      <c r="F198" s="11"/>
      <c r="G198" s="10"/>
      <c r="H198" s="11"/>
      <c r="I198" s="10"/>
      <c r="J198" s="11"/>
      <c r="K198" s="10"/>
      <c r="L198" s="11"/>
      <c r="M198" s="6"/>
    </row>
    <row r="199" spans="1:51" ht="30" customHeight="1" x14ac:dyDescent="0.3">
      <c r="A199" s="45" t="s">
        <v>740</v>
      </c>
      <c r="B199" s="45"/>
      <c r="C199" s="45"/>
      <c r="D199" s="45"/>
      <c r="E199" s="46"/>
      <c r="F199" s="47"/>
      <c r="G199" s="46"/>
      <c r="H199" s="47"/>
      <c r="I199" s="46"/>
      <c r="J199" s="47"/>
      <c r="K199" s="46"/>
      <c r="L199" s="47"/>
      <c r="M199" s="45"/>
      <c r="N199" s="1" t="s">
        <v>546</v>
      </c>
    </row>
    <row r="200" spans="1:51" ht="30" customHeight="1" x14ac:dyDescent="0.3">
      <c r="A200" s="5" t="s">
        <v>742</v>
      </c>
      <c r="B200" s="5" t="s">
        <v>478</v>
      </c>
      <c r="C200" s="5" t="s">
        <v>479</v>
      </c>
      <c r="D200" s="6">
        <v>7.0499999999999998E-3</v>
      </c>
      <c r="E200" s="10">
        <f>'자재 및 노임단가'!O48</f>
        <v>0</v>
      </c>
      <c r="F200" s="11">
        <f t="shared" ref="F200:F205" si="21">TRUNC(E200*D200,1)</f>
        <v>0</v>
      </c>
      <c r="G200" s="10">
        <f>'자재 및 노임단가'!P48</f>
        <v>230289</v>
      </c>
      <c r="H200" s="11">
        <f>TRUNC(G200*D200,1)</f>
        <v>1623.5</v>
      </c>
      <c r="I200" s="10">
        <f>'자재 및 노임단가'!V48</f>
        <v>0</v>
      </c>
      <c r="J200" s="11">
        <f t="shared" ref="J200:J205" si="22">TRUNC(I200*D200,1)</f>
        <v>0</v>
      </c>
      <c r="K200" s="10">
        <f t="shared" ref="K200:L205" si="23">TRUNC(E200+G200+I200,1)</f>
        <v>230289</v>
      </c>
      <c r="L200" s="11">
        <f t="shared" si="23"/>
        <v>1623.5</v>
      </c>
      <c r="M200" s="5" t="s">
        <v>51</v>
      </c>
      <c r="N200" s="1" t="s">
        <v>546</v>
      </c>
      <c r="O200" s="1" t="s">
        <v>743</v>
      </c>
      <c r="P200" s="1" t="s">
        <v>63</v>
      </c>
      <c r="Q200" s="1" t="s">
        <v>63</v>
      </c>
      <c r="R200" s="1" t="s">
        <v>62</v>
      </c>
      <c r="V200">
        <v>1</v>
      </c>
      <c r="W200">
        <v>2</v>
      </c>
      <c r="AV200" s="1" t="s">
        <v>51</v>
      </c>
      <c r="AW200" s="1" t="s">
        <v>744</v>
      </c>
      <c r="AX200" s="1" t="s">
        <v>51</v>
      </c>
      <c r="AY200" s="1" t="s">
        <v>51</v>
      </c>
    </row>
    <row r="201" spans="1:51" ht="30" customHeight="1" x14ac:dyDescent="0.3">
      <c r="A201" s="5" t="s">
        <v>745</v>
      </c>
      <c r="B201" s="5" t="s">
        <v>478</v>
      </c>
      <c r="C201" s="5" t="s">
        <v>479</v>
      </c>
      <c r="D201" s="6">
        <v>2.5699999999999998E-3</v>
      </c>
      <c r="E201" s="10">
        <f>'자재 및 노임단가'!O49</f>
        <v>0</v>
      </c>
      <c r="F201" s="11">
        <f t="shared" si="21"/>
        <v>0</v>
      </c>
      <c r="G201" s="10">
        <f>'자재 및 노임단가'!P49</f>
        <v>262551</v>
      </c>
      <c r="H201" s="11">
        <f>TRUNC(G201*D201,1)</f>
        <v>674.7</v>
      </c>
      <c r="I201" s="10">
        <f>'자재 및 노임단가'!V49</f>
        <v>0</v>
      </c>
      <c r="J201" s="11">
        <f t="shared" si="22"/>
        <v>0</v>
      </c>
      <c r="K201" s="10">
        <f t="shared" si="23"/>
        <v>262551</v>
      </c>
      <c r="L201" s="11">
        <f t="shared" si="23"/>
        <v>674.7</v>
      </c>
      <c r="M201" s="5" t="s">
        <v>51</v>
      </c>
      <c r="N201" s="1" t="s">
        <v>546</v>
      </c>
      <c r="O201" s="1" t="s">
        <v>746</v>
      </c>
      <c r="P201" s="1" t="s">
        <v>63</v>
      </c>
      <c r="Q201" s="1" t="s">
        <v>63</v>
      </c>
      <c r="R201" s="1" t="s">
        <v>62</v>
      </c>
      <c r="V201">
        <v>1</v>
      </c>
      <c r="W201">
        <v>2</v>
      </c>
      <c r="AV201" s="1" t="s">
        <v>51</v>
      </c>
      <c r="AW201" s="1" t="s">
        <v>747</v>
      </c>
      <c r="AX201" s="1" t="s">
        <v>51</v>
      </c>
      <c r="AY201" s="1" t="s">
        <v>51</v>
      </c>
    </row>
    <row r="202" spans="1:51" ht="30" customHeight="1" x14ac:dyDescent="0.3">
      <c r="A202" s="5" t="s">
        <v>748</v>
      </c>
      <c r="B202" s="5" t="s">
        <v>478</v>
      </c>
      <c r="C202" s="5" t="s">
        <v>479</v>
      </c>
      <c r="D202" s="6">
        <v>1.92E-3</v>
      </c>
      <c r="E202" s="10">
        <f>'자재 및 노임단가'!O46</f>
        <v>0</v>
      </c>
      <c r="F202" s="11">
        <f t="shared" si="21"/>
        <v>0</v>
      </c>
      <c r="G202" s="10">
        <f>'자재 및 노임단가'!P46</f>
        <v>208527</v>
      </c>
      <c r="H202" s="11">
        <f>TRUNC(G202*D202,1)</f>
        <v>400.3</v>
      </c>
      <c r="I202" s="10">
        <f>'자재 및 노임단가'!V46</f>
        <v>0</v>
      </c>
      <c r="J202" s="11">
        <f t="shared" si="22"/>
        <v>0</v>
      </c>
      <c r="K202" s="10">
        <f t="shared" si="23"/>
        <v>208527</v>
      </c>
      <c r="L202" s="11">
        <f t="shared" si="23"/>
        <v>400.3</v>
      </c>
      <c r="M202" s="5" t="s">
        <v>51</v>
      </c>
      <c r="N202" s="1" t="s">
        <v>546</v>
      </c>
      <c r="O202" s="1" t="s">
        <v>749</v>
      </c>
      <c r="P202" s="1" t="s">
        <v>63</v>
      </c>
      <c r="Q202" s="1" t="s">
        <v>63</v>
      </c>
      <c r="R202" s="1" t="s">
        <v>62</v>
      </c>
      <c r="V202">
        <v>1</v>
      </c>
      <c r="W202">
        <v>2</v>
      </c>
      <c r="AV202" s="1" t="s">
        <v>51</v>
      </c>
      <c r="AW202" s="1" t="s">
        <v>750</v>
      </c>
      <c r="AX202" s="1" t="s">
        <v>51</v>
      </c>
      <c r="AY202" s="1" t="s">
        <v>51</v>
      </c>
    </row>
    <row r="203" spans="1:51" ht="30" customHeight="1" x14ac:dyDescent="0.3">
      <c r="A203" s="5" t="s">
        <v>477</v>
      </c>
      <c r="B203" s="5" t="s">
        <v>478</v>
      </c>
      <c r="C203" s="5" t="s">
        <v>479</v>
      </c>
      <c r="D203" s="6">
        <v>1.2800000000000001E-3</v>
      </c>
      <c r="E203" s="10">
        <f>'자재 및 노임단가'!O45</f>
        <v>0</v>
      </c>
      <c r="F203" s="11">
        <f t="shared" si="21"/>
        <v>0</v>
      </c>
      <c r="G203" s="10">
        <f>'자재 및 노임단가'!P45</f>
        <v>161858</v>
      </c>
      <c r="H203" s="11">
        <f>TRUNC(G203*D203,1)</f>
        <v>207.1</v>
      </c>
      <c r="I203" s="10">
        <f>'자재 및 노임단가'!V45</f>
        <v>0</v>
      </c>
      <c r="J203" s="11">
        <f t="shared" si="22"/>
        <v>0</v>
      </c>
      <c r="K203" s="10">
        <f t="shared" si="23"/>
        <v>161858</v>
      </c>
      <c r="L203" s="11">
        <f t="shared" si="23"/>
        <v>207.1</v>
      </c>
      <c r="M203" s="5" t="s">
        <v>51</v>
      </c>
      <c r="N203" s="1" t="s">
        <v>546</v>
      </c>
      <c r="O203" s="1" t="s">
        <v>480</v>
      </c>
      <c r="P203" s="1" t="s">
        <v>63</v>
      </c>
      <c r="Q203" s="1" t="s">
        <v>63</v>
      </c>
      <c r="R203" s="1" t="s">
        <v>62</v>
      </c>
      <c r="V203">
        <v>1</v>
      </c>
      <c r="W203">
        <v>2</v>
      </c>
      <c r="AV203" s="1" t="s">
        <v>51</v>
      </c>
      <c r="AW203" s="1" t="s">
        <v>751</v>
      </c>
      <c r="AX203" s="1" t="s">
        <v>51</v>
      </c>
      <c r="AY203" s="1" t="s">
        <v>51</v>
      </c>
    </row>
    <row r="204" spans="1:51" ht="30" customHeight="1" x14ac:dyDescent="0.3">
      <c r="A204" s="5" t="s">
        <v>509</v>
      </c>
      <c r="B204" s="5" t="s">
        <v>752</v>
      </c>
      <c r="C204" s="5" t="s">
        <v>511</v>
      </c>
      <c r="D204" s="6">
        <v>1</v>
      </c>
      <c r="E204" s="10">
        <v>0</v>
      </c>
      <c r="F204" s="11">
        <f t="shared" si="21"/>
        <v>0</v>
      </c>
      <c r="G204" s="10">
        <v>0</v>
      </c>
      <c r="H204" s="11">
        <f>TRUNC(G204*D204,1)</f>
        <v>0</v>
      </c>
      <c r="I204" s="10">
        <f>TRUNC(SUMIF(V200:V205, RIGHTB(O204, 1), H200:H205)*U204, 2)</f>
        <v>145.28</v>
      </c>
      <c r="J204" s="11">
        <f>TRUNC(I204*D204,1)</f>
        <v>145.19999999999999</v>
      </c>
      <c r="K204" s="10">
        <f t="shared" si="23"/>
        <v>145.19999999999999</v>
      </c>
      <c r="L204" s="11">
        <f t="shared" si="23"/>
        <v>145.19999999999999</v>
      </c>
      <c r="M204" s="5" t="s">
        <v>51</v>
      </c>
      <c r="N204" s="1" t="s">
        <v>546</v>
      </c>
      <c r="O204" s="1" t="s">
        <v>512</v>
      </c>
      <c r="P204" s="1" t="s">
        <v>63</v>
      </c>
      <c r="Q204" s="1" t="s">
        <v>63</v>
      </c>
      <c r="R204" s="1" t="s">
        <v>63</v>
      </c>
      <c r="S204">
        <v>1</v>
      </c>
      <c r="T204">
        <v>2</v>
      </c>
      <c r="U204">
        <v>0.05</v>
      </c>
      <c r="AV204" s="1" t="s">
        <v>51</v>
      </c>
      <c r="AW204" s="1" t="s">
        <v>753</v>
      </c>
      <c r="AX204" s="1" t="s">
        <v>51</v>
      </c>
      <c r="AY204" s="1" t="s">
        <v>51</v>
      </c>
    </row>
    <row r="205" spans="1:51" ht="30" customHeight="1" x14ac:dyDescent="0.3">
      <c r="A205" s="5" t="s">
        <v>754</v>
      </c>
      <c r="B205" s="5" t="s">
        <v>510</v>
      </c>
      <c r="C205" s="5" t="s">
        <v>511</v>
      </c>
      <c r="D205" s="6">
        <v>1</v>
      </c>
      <c r="E205" s="10">
        <f>TRUNC(SUMIF(W200:W205, RIGHTB(O205, 1), H200:H205)*U205, 2)</f>
        <v>87.16</v>
      </c>
      <c r="F205" s="11">
        <f t="shared" si="21"/>
        <v>87.1</v>
      </c>
      <c r="G205" s="10">
        <v>0</v>
      </c>
      <c r="H205" s="11">
        <f>TRUNC(G205*D205,1)</f>
        <v>0</v>
      </c>
      <c r="I205" s="10">
        <v>0</v>
      </c>
      <c r="J205" s="11">
        <f t="shared" si="22"/>
        <v>0</v>
      </c>
      <c r="K205" s="10">
        <f t="shared" si="23"/>
        <v>87.1</v>
      </c>
      <c r="L205" s="11">
        <f t="shared" si="23"/>
        <v>87.1</v>
      </c>
      <c r="M205" s="5" t="s">
        <v>51</v>
      </c>
      <c r="N205" s="1" t="s">
        <v>546</v>
      </c>
      <c r="O205" s="1" t="s">
        <v>720</v>
      </c>
      <c r="P205" s="1" t="s">
        <v>63</v>
      </c>
      <c r="Q205" s="1" t="s">
        <v>63</v>
      </c>
      <c r="R205" s="1" t="s">
        <v>63</v>
      </c>
      <c r="S205">
        <v>1</v>
      </c>
      <c r="T205">
        <v>0</v>
      </c>
      <c r="U205">
        <v>0.03</v>
      </c>
      <c r="AV205" s="1" t="s">
        <v>51</v>
      </c>
      <c r="AW205" s="1" t="s">
        <v>755</v>
      </c>
      <c r="AX205" s="1" t="s">
        <v>51</v>
      </c>
      <c r="AY205" s="1" t="s">
        <v>51</v>
      </c>
    </row>
    <row r="206" spans="1:51" ht="30" customHeight="1" x14ac:dyDescent="0.3">
      <c r="A206" s="5" t="s">
        <v>476</v>
      </c>
      <c r="B206" s="5" t="s">
        <v>51</v>
      </c>
      <c r="C206" s="5" t="s">
        <v>51</v>
      </c>
      <c r="D206" s="6"/>
      <c r="E206" s="10"/>
      <c r="F206" s="11">
        <f>TRUNC(SUMIF(N200:N205, N199, F200:F205),0)</f>
        <v>87</v>
      </c>
      <c r="G206" s="10"/>
      <c r="H206" s="11">
        <f>TRUNC(SUMIF(N200:N205, N199, H200:H205),0)</f>
        <v>2905</v>
      </c>
      <c r="I206" s="10"/>
      <c r="J206" s="11">
        <f>TRUNC(SUMIF(N200:N205, N199, J200:J205),0)</f>
        <v>145</v>
      </c>
      <c r="K206" s="10"/>
      <c r="L206" s="11">
        <f>F206+H206+J206</f>
        <v>3137</v>
      </c>
      <c r="M206" s="5" t="s">
        <v>51</v>
      </c>
      <c r="N206" s="1" t="s">
        <v>72</v>
      </c>
      <c r="O206" s="1" t="s">
        <v>72</v>
      </c>
      <c r="P206" s="1" t="s">
        <v>51</v>
      </c>
      <c r="Q206" s="1" t="s">
        <v>51</v>
      </c>
      <c r="R206" s="1" t="s">
        <v>51</v>
      </c>
      <c r="AV206" s="1" t="s">
        <v>51</v>
      </c>
      <c r="AW206" s="1" t="s">
        <v>51</v>
      </c>
      <c r="AX206" s="1" t="s">
        <v>51</v>
      </c>
      <c r="AY206" s="1" t="s">
        <v>51</v>
      </c>
    </row>
    <row r="207" spans="1:51" ht="30" customHeight="1" x14ac:dyDescent="0.3">
      <c r="A207" s="6"/>
      <c r="B207" s="6"/>
      <c r="C207" s="6"/>
      <c r="D207" s="6"/>
      <c r="E207" s="10"/>
      <c r="F207" s="11"/>
      <c r="G207" s="10"/>
      <c r="H207" s="11"/>
      <c r="I207" s="10"/>
      <c r="J207" s="11"/>
      <c r="K207" s="10"/>
      <c r="L207" s="11"/>
      <c r="M207" s="6"/>
    </row>
    <row r="208" spans="1:51" ht="30" customHeight="1" x14ac:dyDescent="0.3">
      <c r="A208" s="45" t="s">
        <v>756</v>
      </c>
      <c r="B208" s="45"/>
      <c r="C208" s="45"/>
      <c r="D208" s="45"/>
      <c r="E208" s="46"/>
      <c r="F208" s="47"/>
      <c r="G208" s="46"/>
      <c r="H208" s="47"/>
      <c r="I208" s="46"/>
      <c r="J208" s="47"/>
      <c r="K208" s="46"/>
      <c r="L208" s="47"/>
      <c r="M208" s="45"/>
      <c r="N208" s="1" t="s">
        <v>556</v>
      </c>
    </row>
    <row r="209" spans="1:51" ht="30" customHeight="1" x14ac:dyDescent="0.3">
      <c r="A209" s="5" t="s">
        <v>758</v>
      </c>
      <c r="B209" s="5" t="s">
        <v>478</v>
      </c>
      <c r="C209" s="5" t="s">
        <v>479</v>
      </c>
      <c r="D209" s="6">
        <v>0.06</v>
      </c>
      <c r="E209" s="10">
        <f>'자재 및 노임단가'!O52</f>
        <v>0</v>
      </c>
      <c r="F209" s="11">
        <f>TRUNC(E209*D209,1)</f>
        <v>0</v>
      </c>
      <c r="G209" s="10">
        <f>'자재 및 노임단가'!P52</f>
        <v>267639</v>
      </c>
      <c r="H209" s="11">
        <f>TRUNC(G209*D209,1)</f>
        <v>16058.3</v>
      </c>
      <c r="I209" s="10">
        <f>'자재 및 노임단가'!V52</f>
        <v>0</v>
      </c>
      <c r="J209" s="11">
        <f>TRUNC(I209*D209,1)</f>
        <v>0</v>
      </c>
      <c r="K209" s="10">
        <f t="shared" ref="K209:L211" si="24">TRUNC(E209+G209+I209,1)</f>
        <v>267639</v>
      </c>
      <c r="L209" s="11">
        <f t="shared" si="24"/>
        <v>16058.3</v>
      </c>
      <c r="M209" s="5" t="s">
        <v>51</v>
      </c>
      <c r="N209" s="1" t="s">
        <v>556</v>
      </c>
      <c r="O209" s="1" t="s">
        <v>759</v>
      </c>
      <c r="P209" s="1" t="s">
        <v>63</v>
      </c>
      <c r="Q209" s="1" t="s">
        <v>63</v>
      </c>
      <c r="R209" s="1" t="s">
        <v>62</v>
      </c>
      <c r="V209">
        <v>1</v>
      </c>
      <c r="AV209" s="1" t="s">
        <v>51</v>
      </c>
      <c r="AW209" s="1" t="s">
        <v>760</v>
      </c>
      <c r="AX209" s="1" t="s">
        <v>51</v>
      </c>
      <c r="AY209" s="1" t="s">
        <v>51</v>
      </c>
    </row>
    <row r="210" spans="1:51" ht="30" customHeight="1" x14ac:dyDescent="0.3">
      <c r="A210" s="5" t="s">
        <v>477</v>
      </c>
      <c r="B210" s="5" t="s">
        <v>478</v>
      </c>
      <c r="C210" s="5" t="s">
        <v>479</v>
      </c>
      <c r="D210" s="6">
        <v>6.0000000000000001E-3</v>
      </c>
      <c r="E210" s="10">
        <f>'자재 및 노임단가'!O45</f>
        <v>0</v>
      </c>
      <c r="F210" s="11">
        <f>TRUNC(E210*D210,1)</f>
        <v>0</v>
      </c>
      <c r="G210" s="10">
        <f>'자재 및 노임단가'!P45</f>
        <v>161858</v>
      </c>
      <c r="H210" s="11">
        <f>TRUNC(G210*D210,1)</f>
        <v>971.1</v>
      </c>
      <c r="I210" s="10">
        <f>'자재 및 노임단가'!V45</f>
        <v>0</v>
      </c>
      <c r="J210" s="11">
        <f>TRUNC(I210*D210,1)</f>
        <v>0</v>
      </c>
      <c r="K210" s="10">
        <f t="shared" si="24"/>
        <v>161858</v>
      </c>
      <c r="L210" s="11">
        <f t="shared" si="24"/>
        <v>971.1</v>
      </c>
      <c r="M210" s="5" t="s">
        <v>51</v>
      </c>
      <c r="N210" s="1" t="s">
        <v>556</v>
      </c>
      <c r="O210" s="1" t="s">
        <v>480</v>
      </c>
      <c r="P210" s="1" t="s">
        <v>63</v>
      </c>
      <c r="Q210" s="1" t="s">
        <v>63</v>
      </c>
      <c r="R210" s="1" t="s">
        <v>62</v>
      </c>
      <c r="V210">
        <v>1</v>
      </c>
      <c r="AV210" s="1" t="s">
        <v>51</v>
      </c>
      <c r="AW210" s="1" t="s">
        <v>761</v>
      </c>
      <c r="AX210" s="1" t="s">
        <v>51</v>
      </c>
      <c r="AY210" s="1" t="s">
        <v>51</v>
      </c>
    </row>
    <row r="211" spans="1:51" ht="30" customHeight="1" x14ac:dyDescent="0.3">
      <c r="A211" s="5" t="s">
        <v>509</v>
      </c>
      <c r="B211" s="5" t="s">
        <v>676</v>
      </c>
      <c r="C211" s="5" t="s">
        <v>511</v>
      </c>
      <c r="D211" s="6">
        <v>1</v>
      </c>
      <c r="E211" s="10">
        <v>0</v>
      </c>
      <c r="F211" s="11">
        <f>TRUNC(E211*D211,1)</f>
        <v>0</v>
      </c>
      <c r="G211" s="10">
        <v>0</v>
      </c>
      <c r="H211" s="11">
        <f>TRUNC(G211*D211,1)</f>
        <v>0</v>
      </c>
      <c r="I211" s="10">
        <f>TRUNC(SUMIF(V209:V211, RIGHTB(O211, 1), H209:H211)*U211, 2)</f>
        <v>340.58</v>
      </c>
      <c r="J211" s="11">
        <f>TRUNC(I211*D211,1)</f>
        <v>340.5</v>
      </c>
      <c r="K211" s="10">
        <f t="shared" si="24"/>
        <v>340.5</v>
      </c>
      <c r="L211" s="11">
        <f t="shared" si="24"/>
        <v>340.5</v>
      </c>
      <c r="M211" s="5" t="s">
        <v>51</v>
      </c>
      <c r="N211" s="1" t="s">
        <v>556</v>
      </c>
      <c r="O211" s="1" t="s">
        <v>512</v>
      </c>
      <c r="P211" s="1" t="s">
        <v>63</v>
      </c>
      <c r="Q211" s="1" t="s">
        <v>63</v>
      </c>
      <c r="R211" s="1" t="s">
        <v>63</v>
      </c>
      <c r="S211">
        <v>1</v>
      </c>
      <c r="T211">
        <v>2</v>
      </c>
      <c r="U211">
        <v>0.02</v>
      </c>
      <c r="AV211" s="1" t="s">
        <v>51</v>
      </c>
      <c r="AW211" s="1" t="s">
        <v>762</v>
      </c>
      <c r="AX211" s="1" t="s">
        <v>51</v>
      </c>
      <c r="AY211" s="1" t="s">
        <v>51</v>
      </c>
    </row>
    <row r="212" spans="1:51" ht="30" customHeight="1" x14ac:dyDescent="0.3">
      <c r="A212" s="5" t="s">
        <v>476</v>
      </c>
      <c r="B212" s="5" t="s">
        <v>51</v>
      </c>
      <c r="C212" s="5" t="s">
        <v>51</v>
      </c>
      <c r="D212" s="6"/>
      <c r="E212" s="10"/>
      <c r="F212" s="11">
        <f>TRUNC(SUMIF(N209:N211, N208, F209:F211),0)</f>
        <v>0</v>
      </c>
      <c r="G212" s="10"/>
      <c r="H212" s="11">
        <f>TRUNC(SUMIF(N209:N211, N208, H209:H211),0)</f>
        <v>17029</v>
      </c>
      <c r="I212" s="10"/>
      <c r="J212" s="11">
        <f>TRUNC(SUMIF(N209:N211, N208, J209:J211),0)</f>
        <v>340</v>
      </c>
      <c r="K212" s="10"/>
      <c r="L212" s="11">
        <f>F212+H212+J212</f>
        <v>17369</v>
      </c>
      <c r="M212" s="5" t="s">
        <v>51</v>
      </c>
      <c r="N212" s="1" t="s">
        <v>72</v>
      </c>
      <c r="O212" s="1" t="s">
        <v>72</v>
      </c>
      <c r="P212" s="1" t="s">
        <v>51</v>
      </c>
      <c r="Q212" s="1" t="s">
        <v>51</v>
      </c>
      <c r="R212" s="1" t="s">
        <v>51</v>
      </c>
      <c r="AV212" s="1" t="s">
        <v>51</v>
      </c>
      <c r="AW212" s="1" t="s">
        <v>51</v>
      </c>
      <c r="AX212" s="1" t="s">
        <v>51</v>
      </c>
      <c r="AY212" s="1" t="s">
        <v>51</v>
      </c>
    </row>
    <row r="213" spans="1:51" ht="30" customHeight="1" x14ac:dyDescent="0.3">
      <c r="A213" s="6"/>
      <c r="B213" s="6"/>
      <c r="C213" s="6"/>
      <c r="D213" s="6"/>
      <c r="E213" s="10"/>
      <c r="F213" s="11"/>
      <c r="G213" s="10"/>
      <c r="H213" s="11"/>
      <c r="I213" s="10"/>
      <c r="J213" s="11"/>
      <c r="K213" s="10"/>
      <c r="L213" s="11"/>
      <c r="M213" s="6"/>
    </row>
    <row r="214" spans="1:51" ht="30" customHeight="1" x14ac:dyDescent="0.3">
      <c r="A214" s="45" t="s">
        <v>763</v>
      </c>
      <c r="B214" s="45"/>
      <c r="C214" s="45"/>
      <c r="D214" s="45"/>
      <c r="E214" s="46"/>
      <c r="F214" s="47"/>
      <c r="G214" s="46"/>
      <c r="H214" s="47"/>
      <c r="I214" s="46"/>
      <c r="J214" s="47"/>
      <c r="K214" s="46"/>
      <c r="L214" s="47"/>
      <c r="M214" s="45"/>
      <c r="N214" s="1" t="s">
        <v>561</v>
      </c>
    </row>
    <row r="215" spans="1:51" ht="30" customHeight="1" x14ac:dyDescent="0.3">
      <c r="A215" s="5" t="s">
        <v>742</v>
      </c>
      <c r="B215" s="5" t="s">
        <v>478</v>
      </c>
      <c r="C215" s="5" t="s">
        <v>479</v>
      </c>
      <c r="D215" s="6">
        <v>1.238E-2</v>
      </c>
      <c r="E215" s="10">
        <f>'자재 및 노임단가'!O48</f>
        <v>0</v>
      </c>
      <c r="F215" s="11">
        <f t="shared" ref="F215:F220" si="25">TRUNC(E215*D215,1)</f>
        <v>0</v>
      </c>
      <c r="G215" s="10">
        <f>'자재 및 노임단가'!P48</f>
        <v>230289</v>
      </c>
      <c r="H215" s="11">
        <f t="shared" ref="H215:H220" si="26">TRUNC(G215*D215,1)</f>
        <v>2850.9</v>
      </c>
      <c r="I215" s="10">
        <f>'자재 및 노임단가'!V48</f>
        <v>0</v>
      </c>
      <c r="J215" s="11">
        <f t="shared" ref="J215:J220" si="27">TRUNC(I215*D215,1)</f>
        <v>0</v>
      </c>
      <c r="K215" s="10">
        <f t="shared" ref="K215:L220" si="28">TRUNC(E215+G215+I215,1)</f>
        <v>230289</v>
      </c>
      <c r="L215" s="11">
        <f t="shared" si="28"/>
        <v>2850.9</v>
      </c>
      <c r="M215" s="5" t="s">
        <v>51</v>
      </c>
      <c r="N215" s="1" t="s">
        <v>561</v>
      </c>
      <c r="O215" s="1" t="s">
        <v>743</v>
      </c>
      <c r="P215" s="1" t="s">
        <v>63</v>
      </c>
      <c r="Q215" s="1" t="s">
        <v>63</v>
      </c>
      <c r="R215" s="1" t="s">
        <v>62</v>
      </c>
      <c r="V215">
        <v>1</v>
      </c>
      <c r="W215">
        <v>2</v>
      </c>
      <c r="AV215" s="1" t="s">
        <v>51</v>
      </c>
      <c r="AW215" s="1" t="s">
        <v>764</v>
      </c>
      <c r="AX215" s="1" t="s">
        <v>51</v>
      </c>
      <c r="AY215" s="1" t="s">
        <v>51</v>
      </c>
    </row>
    <row r="216" spans="1:51" ht="30" customHeight="1" x14ac:dyDescent="0.3">
      <c r="A216" s="5" t="s">
        <v>745</v>
      </c>
      <c r="B216" s="5" t="s">
        <v>478</v>
      </c>
      <c r="C216" s="5" t="s">
        <v>479</v>
      </c>
      <c r="D216" s="6">
        <v>3.3800000000000002E-3</v>
      </c>
      <c r="E216" s="10">
        <f>'자재 및 노임단가'!O49</f>
        <v>0</v>
      </c>
      <c r="F216" s="11">
        <f t="shared" si="25"/>
        <v>0</v>
      </c>
      <c r="G216" s="10">
        <f>'자재 및 노임단가'!P49</f>
        <v>262551</v>
      </c>
      <c r="H216" s="11">
        <f t="shared" si="26"/>
        <v>887.4</v>
      </c>
      <c r="I216" s="10">
        <f>'자재 및 노임단가'!V49</f>
        <v>0</v>
      </c>
      <c r="J216" s="11">
        <f t="shared" si="27"/>
        <v>0</v>
      </c>
      <c r="K216" s="10">
        <f t="shared" si="28"/>
        <v>262551</v>
      </c>
      <c r="L216" s="11">
        <f t="shared" si="28"/>
        <v>887.4</v>
      </c>
      <c r="M216" s="5" t="s">
        <v>51</v>
      </c>
      <c r="N216" s="1" t="s">
        <v>561</v>
      </c>
      <c r="O216" s="1" t="s">
        <v>746</v>
      </c>
      <c r="P216" s="1" t="s">
        <v>63</v>
      </c>
      <c r="Q216" s="1" t="s">
        <v>63</v>
      </c>
      <c r="R216" s="1" t="s">
        <v>62</v>
      </c>
      <c r="V216">
        <v>1</v>
      </c>
      <c r="W216">
        <v>2</v>
      </c>
      <c r="AV216" s="1" t="s">
        <v>51</v>
      </c>
      <c r="AW216" s="1" t="s">
        <v>765</v>
      </c>
      <c r="AX216" s="1" t="s">
        <v>51</v>
      </c>
      <c r="AY216" s="1" t="s">
        <v>51</v>
      </c>
    </row>
    <row r="217" spans="1:51" ht="30" customHeight="1" x14ac:dyDescent="0.3">
      <c r="A217" s="5" t="s">
        <v>748</v>
      </c>
      <c r="B217" s="5" t="s">
        <v>478</v>
      </c>
      <c r="C217" s="5" t="s">
        <v>479</v>
      </c>
      <c r="D217" s="6">
        <v>4.4999999999999997E-3</v>
      </c>
      <c r="E217" s="10">
        <f>'자재 및 노임단가'!O46</f>
        <v>0</v>
      </c>
      <c r="F217" s="11">
        <f t="shared" si="25"/>
        <v>0</v>
      </c>
      <c r="G217" s="10">
        <f>'자재 및 노임단가'!P46</f>
        <v>208527</v>
      </c>
      <c r="H217" s="11">
        <f t="shared" si="26"/>
        <v>938.3</v>
      </c>
      <c r="I217" s="10">
        <f>'자재 및 노임단가'!V46</f>
        <v>0</v>
      </c>
      <c r="J217" s="11">
        <f t="shared" si="27"/>
        <v>0</v>
      </c>
      <c r="K217" s="10">
        <f t="shared" si="28"/>
        <v>208527</v>
      </c>
      <c r="L217" s="11">
        <f t="shared" si="28"/>
        <v>938.3</v>
      </c>
      <c r="M217" s="5" t="s">
        <v>51</v>
      </c>
      <c r="N217" s="1" t="s">
        <v>561</v>
      </c>
      <c r="O217" s="1" t="s">
        <v>749</v>
      </c>
      <c r="P217" s="1" t="s">
        <v>63</v>
      </c>
      <c r="Q217" s="1" t="s">
        <v>63</v>
      </c>
      <c r="R217" s="1" t="s">
        <v>62</v>
      </c>
      <c r="V217">
        <v>1</v>
      </c>
      <c r="W217">
        <v>2</v>
      </c>
      <c r="AV217" s="1" t="s">
        <v>51</v>
      </c>
      <c r="AW217" s="1" t="s">
        <v>766</v>
      </c>
      <c r="AX217" s="1" t="s">
        <v>51</v>
      </c>
      <c r="AY217" s="1" t="s">
        <v>51</v>
      </c>
    </row>
    <row r="218" spans="1:51" ht="30" customHeight="1" x14ac:dyDescent="0.3">
      <c r="A218" s="5" t="s">
        <v>477</v>
      </c>
      <c r="B218" s="5" t="s">
        <v>478</v>
      </c>
      <c r="C218" s="5" t="s">
        <v>479</v>
      </c>
      <c r="D218" s="6">
        <v>2.2499999999999998E-3</v>
      </c>
      <c r="E218" s="10">
        <f>'자재 및 노임단가'!O45</f>
        <v>0</v>
      </c>
      <c r="F218" s="11">
        <f t="shared" si="25"/>
        <v>0</v>
      </c>
      <c r="G218" s="10">
        <f>'자재 및 노임단가'!P45</f>
        <v>161858</v>
      </c>
      <c r="H218" s="11">
        <f t="shared" si="26"/>
        <v>364.1</v>
      </c>
      <c r="I218" s="10">
        <f>'자재 및 노임단가'!V45</f>
        <v>0</v>
      </c>
      <c r="J218" s="11">
        <f t="shared" si="27"/>
        <v>0</v>
      </c>
      <c r="K218" s="10">
        <f t="shared" si="28"/>
        <v>161858</v>
      </c>
      <c r="L218" s="11">
        <f t="shared" si="28"/>
        <v>364.1</v>
      </c>
      <c r="M218" s="5" t="s">
        <v>51</v>
      </c>
      <c r="N218" s="1" t="s">
        <v>561</v>
      </c>
      <c r="O218" s="1" t="s">
        <v>480</v>
      </c>
      <c r="P218" s="1" t="s">
        <v>63</v>
      </c>
      <c r="Q218" s="1" t="s">
        <v>63</v>
      </c>
      <c r="R218" s="1" t="s">
        <v>62</v>
      </c>
      <c r="V218">
        <v>1</v>
      </c>
      <c r="W218">
        <v>2</v>
      </c>
      <c r="AV218" s="1" t="s">
        <v>51</v>
      </c>
      <c r="AW218" s="1" t="s">
        <v>767</v>
      </c>
      <c r="AX218" s="1" t="s">
        <v>51</v>
      </c>
      <c r="AY218" s="1" t="s">
        <v>51</v>
      </c>
    </row>
    <row r="219" spans="1:51" ht="30" customHeight="1" x14ac:dyDescent="0.3">
      <c r="A219" s="5" t="s">
        <v>509</v>
      </c>
      <c r="B219" s="5" t="s">
        <v>752</v>
      </c>
      <c r="C219" s="5" t="s">
        <v>511</v>
      </c>
      <c r="D219" s="6">
        <v>1</v>
      </c>
      <c r="E219" s="10">
        <v>0</v>
      </c>
      <c r="F219" s="11">
        <f t="shared" si="25"/>
        <v>0</v>
      </c>
      <c r="G219" s="10">
        <v>0</v>
      </c>
      <c r="H219" s="11">
        <f t="shared" si="26"/>
        <v>0</v>
      </c>
      <c r="I219" s="10">
        <f>TRUNC(SUMIF(V215:V220, RIGHTB(O219, 1), H215:H220)*U219, 2)</f>
        <v>252.03</v>
      </c>
      <c r="J219" s="11">
        <f t="shared" si="27"/>
        <v>252</v>
      </c>
      <c r="K219" s="10">
        <f t="shared" si="28"/>
        <v>252</v>
      </c>
      <c r="L219" s="11">
        <f t="shared" si="28"/>
        <v>252</v>
      </c>
      <c r="M219" s="5" t="s">
        <v>51</v>
      </c>
      <c r="N219" s="1" t="s">
        <v>561</v>
      </c>
      <c r="O219" s="1" t="s">
        <v>512</v>
      </c>
      <c r="P219" s="1" t="s">
        <v>63</v>
      </c>
      <c r="Q219" s="1" t="s">
        <v>63</v>
      </c>
      <c r="R219" s="1" t="s">
        <v>63</v>
      </c>
      <c r="S219">
        <v>1</v>
      </c>
      <c r="T219">
        <v>2</v>
      </c>
      <c r="U219">
        <v>0.05</v>
      </c>
      <c r="AV219" s="1" t="s">
        <v>51</v>
      </c>
      <c r="AW219" s="1" t="s">
        <v>768</v>
      </c>
      <c r="AX219" s="1" t="s">
        <v>51</v>
      </c>
      <c r="AY219" s="1" t="s">
        <v>51</v>
      </c>
    </row>
    <row r="220" spans="1:51" ht="30" customHeight="1" x14ac:dyDescent="0.3">
      <c r="A220" s="5" t="s">
        <v>754</v>
      </c>
      <c r="B220" s="5" t="s">
        <v>510</v>
      </c>
      <c r="C220" s="5" t="s">
        <v>511</v>
      </c>
      <c r="D220" s="6">
        <v>1</v>
      </c>
      <c r="E220" s="10">
        <f>TRUNC(SUMIF(W215:W220, RIGHTB(O220, 1), H215:H220)*U220, 2)</f>
        <v>151.22</v>
      </c>
      <c r="F220" s="11">
        <f t="shared" si="25"/>
        <v>151.19999999999999</v>
      </c>
      <c r="G220" s="10">
        <v>0</v>
      </c>
      <c r="H220" s="11">
        <f t="shared" si="26"/>
        <v>0</v>
      </c>
      <c r="I220" s="10">
        <v>0</v>
      </c>
      <c r="J220" s="11">
        <f t="shared" si="27"/>
        <v>0</v>
      </c>
      <c r="K220" s="10">
        <f t="shared" si="28"/>
        <v>151.19999999999999</v>
      </c>
      <c r="L220" s="11">
        <f t="shared" si="28"/>
        <v>151.19999999999999</v>
      </c>
      <c r="M220" s="5" t="s">
        <v>51</v>
      </c>
      <c r="N220" s="1" t="s">
        <v>561</v>
      </c>
      <c r="O220" s="1" t="s">
        <v>720</v>
      </c>
      <c r="P220" s="1" t="s">
        <v>63</v>
      </c>
      <c r="Q220" s="1" t="s">
        <v>63</v>
      </c>
      <c r="R220" s="1" t="s">
        <v>63</v>
      </c>
      <c r="S220">
        <v>1</v>
      </c>
      <c r="T220">
        <v>0</v>
      </c>
      <c r="U220">
        <v>0.03</v>
      </c>
      <c r="AV220" s="1" t="s">
        <v>51</v>
      </c>
      <c r="AW220" s="1" t="s">
        <v>769</v>
      </c>
      <c r="AX220" s="1" t="s">
        <v>51</v>
      </c>
      <c r="AY220" s="1" t="s">
        <v>51</v>
      </c>
    </row>
    <row r="221" spans="1:51" ht="30" customHeight="1" x14ac:dyDescent="0.3">
      <c r="A221" s="5" t="s">
        <v>476</v>
      </c>
      <c r="B221" s="5" t="s">
        <v>51</v>
      </c>
      <c r="C221" s="5" t="s">
        <v>51</v>
      </c>
      <c r="D221" s="6"/>
      <c r="E221" s="10"/>
      <c r="F221" s="11">
        <f>TRUNC(SUMIF(N215:N220, N214, F215:F220),0)</f>
        <v>151</v>
      </c>
      <c r="G221" s="10"/>
      <c r="H221" s="11">
        <f>TRUNC(SUMIF(N215:N220, N214, H215:H220),0)</f>
        <v>5040</v>
      </c>
      <c r="I221" s="10"/>
      <c r="J221" s="11">
        <f>TRUNC(SUMIF(N215:N220, N214, J215:J220),0)</f>
        <v>252</v>
      </c>
      <c r="K221" s="10"/>
      <c r="L221" s="11">
        <f>F221+H221+J221</f>
        <v>5443</v>
      </c>
      <c r="M221" s="5" t="s">
        <v>51</v>
      </c>
      <c r="N221" s="1" t="s">
        <v>72</v>
      </c>
      <c r="O221" s="1" t="s">
        <v>72</v>
      </c>
      <c r="P221" s="1" t="s">
        <v>51</v>
      </c>
      <c r="Q221" s="1" t="s">
        <v>51</v>
      </c>
      <c r="R221" s="1" t="s">
        <v>51</v>
      </c>
      <c r="AV221" s="1" t="s">
        <v>51</v>
      </c>
      <c r="AW221" s="1" t="s">
        <v>51</v>
      </c>
      <c r="AX221" s="1" t="s">
        <v>51</v>
      </c>
      <c r="AY221" s="1" t="s">
        <v>51</v>
      </c>
    </row>
    <row r="222" spans="1:51" ht="30" customHeight="1" x14ac:dyDescent="0.3">
      <c r="A222" s="6"/>
      <c r="B222" s="6"/>
      <c r="C222" s="6"/>
      <c r="D222" s="6"/>
      <c r="E222" s="10"/>
      <c r="F222" s="11"/>
      <c r="G222" s="10"/>
      <c r="H222" s="11"/>
      <c r="I222" s="10"/>
      <c r="J222" s="11"/>
      <c r="K222" s="10"/>
      <c r="L222" s="11"/>
      <c r="M222" s="6"/>
    </row>
    <row r="223" spans="1:51" ht="30" customHeight="1" x14ac:dyDescent="0.3">
      <c r="A223" s="45" t="s">
        <v>770</v>
      </c>
      <c r="B223" s="45"/>
      <c r="C223" s="45"/>
      <c r="D223" s="45"/>
      <c r="E223" s="46"/>
      <c r="F223" s="47"/>
      <c r="G223" s="46"/>
      <c r="H223" s="47"/>
      <c r="I223" s="46"/>
      <c r="J223" s="47"/>
      <c r="K223" s="46"/>
      <c r="L223" s="47"/>
      <c r="M223" s="45"/>
      <c r="N223" s="1" t="s">
        <v>578</v>
      </c>
    </row>
    <row r="224" spans="1:51" ht="30" customHeight="1" x14ac:dyDescent="0.3">
      <c r="A224" s="5" t="s">
        <v>772</v>
      </c>
      <c r="B224" s="5" t="s">
        <v>773</v>
      </c>
      <c r="C224" s="5" t="s">
        <v>774</v>
      </c>
      <c r="D224" s="6">
        <v>0.03</v>
      </c>
      <c r="E224" s="10">
        <f>'자재 및 노임단가'!O37</f>
        <v>19012</v>
      </c>
      <c r="F224" s="11">
        <f>TRUNC(E224*D224,1)</f>
        <v>570.29999999999995</v>
      </c>
      <c r="G224" s="10">
        <f>'자재 및 노임단가'!P37</f>
        <v>0</v>
      </c>
      <c r="H224" s="11">
        <f>TRUNC(G224*D224,1)</f>
        <v>0</v>
      </c>
      <c r="I224" s="10">
        <f>'자재 및 노임단가'!V37</f>
        <v>0</v>
      </c>
      <c r="J224" s="11">
        <f>TRUNC(I224*D224,1)</f>
        <v>0</v>
      </c>
      <c r="K224" s="10">
        <f>TRUNC(E224+G224+I224,1)</f>
        <v>19012</v>
      </c>
      <c r="L224" s="11">
        <f>TRUNC(F224+H224+J224,1)</f>
        <v>570.29999999999995</v>
      </c>
      <c r="M224" s="5" t="s">
        <v>51</v>
      </c>
      <c r="N224" s="1" t="s">
        <v>578</v>
      </c>
      <c r="O224" s="1" t="s">
        <v>775</v>
      </c>
      <c r="P224" s="1" t="s">
        <v>63</v>
      </c>
      <c r="Q224" s="1" t="s">
        <v>63</v>
      </c>
      <c r="R224" s="1" t="s">
        <v>62</v>
      </c>
      <c r="AV224" s="1" t="s">
        <v>51</v>
      </c>
      <c r="AW224" s="1" t="s">
        <v>776</v>
      </c>
      <c r="AX224" s="1" t="s">
        <v>51</v>
      </c>
      <c r="AY224" s="1" t="s">
        <v>51</v>
      </c>
    </row>
    <row r="225" spans="1:51" ht="30" customHeight="1" x14ac:dyDescent="0.3">
      <c r="A225" s="5" t="s">
        <v>777</v>
      </c>
      <c r="B225" s="5" t="s">
        <v>778</v>
      </c>
      <c r="C225" s="5" t="s">
        <v>104</v>
      </c>
      <c r="D225" s="6">
        <v>1</v>
      </c>
      <c r="E225" s="10">
        <f>일위대가목록!E41</f>
        <v>0</v>
      </c>
      <c r="F225" s="11">
        <f>TRUNC(E225*D225,1)</f>
        <v>0</v>
      </c>
      <c r="G225" s="10">
        <f>일위대가목록!F41</f>
        <v>4994</v>
      </c>
      <c r="H225" s="11">
        <f>TRUNC(G225*D225,1)</f>
        <v>4994</v>
      </c>
      <c r="I225" s="10">
        <f>일위대가목록!G41</f>
        <v>0</v>
      </c>
      <c r="J225" s="11">
        <f>TRUNC(I225*D225,1)</f>
        <v>0</v>
      </c>
      <c r="K225" s="10">
        <f>TRUNC(E225+G225+I225,1)</f>
        <v>4994</v>
      </c>
      <c r="L225" s="11">
        <f>TRUNC(F225+H225+J225,1)</f>
        <v>4994</v>
      </c>
      <c r="M225" s="5" t="s">
        <v>779</v>
      </c>
      <c r="N225" s="1" t="s">
        <v>578</v>
      </c>
      <c r="O225" s="1" t="s">
        <v>780</v>
      </c>
      <c r="P225" s="1" t="s">
        <v>62</v>
      </c>
      <c r="Q225" s="1" t="s">
        <v>63</v>
      </c>
      <c r="R225" s="1" t="s">
        <v>63</v>
      </c>
      <c r="AV225" s="1" t="s">
        <v>51</v>
      </c>
      <c r="AW225" s="1" t="s">
        <v>781</v>
      </c>
      <c r="AX225" s="1" t="s">
        <v>51</v>
      </c>
      <c r="AY225" s="1" t="s">
        <v>51</v>
      </c>
    </row>
    <row r="226" spans="1:51" ht="30" customHeight="1" x14ac:dyDescent="0.3">
      <c r="A226" s="5" t="s">
        <v>476</v>
      </c>
      <c r="B226" s="5" t="s">
        <v>51</v>
      </c>
      <c r="C226" s="5" t="s">
        <v>51</v>
      </c>
      <c r="D226" s="6"/>
      <c r="E226" s="10"/>
      <c r="F226" s="11">
        <f>TRUNC(SUMIF(N224:N225, N223, F224:F225),0)</f>
        <v>570</v>
      </c>
      <c r="G226" s="10"/>
      <c r="H226" s="11">
        <f>TRUNC(SUMIF(N224:N225, N223, H224:H225),0)</f>
        <v>4994</v>
      </c>
      <c r="I226" s="10"/>
      <c r="J226" s="11">
        <f>TRUNC(SUMIF(N224:N225, N223, J224:J225),0)</f>
        <v>0</v>
      </c>
      <c r="K226" s="10"/>
      <c r="L226" s="11">
        <f>F226+H226+J226</f>
        <v>5564</v>
      </c>
      <c r="M226" s="5" t="s">
        <v>51</v>
      </c>
      <c r="N226" s="1" t="s">
        <v>72</v>
      </c>
      <c r="O226" s="1" t="s">
        <v>72</v>
      </c>
      <c r="P226" s="1" t="s">
        <v>51</v>
      </c>
      <c r="Q226" s="1" t="s">
        <v>51</v>
      </c>
      <c r="R226" s="1" t="s">
        <v>51</v>
      </c>
      <c r="AV226" s="1" t="s">
        <v>51</v>
      </c>
      <c r="AW226" s="1" t="s">
        <v>51</v>
      </c>
      <c r="AX226" s="1" t="s">
        <v>51</v>
      </c>
      <c r="AY226" s="1" t="s">
        <v>51</v>
      </c>
    </row>
    <row r="227" spans="1:51" ht="30" customHeight="1" x14ac:dyDescent="0.3">
      <c r="A227" s="6"/>
      <c r="B227" s="6"/>
      <c r="C227" s="6"/>
      <c r="D227" s="6"/>
      <c r="E227" s="10"/>
      <c r="F227" s="11"/>
      <c r="G227" s="10"/>
      <c r="H227" s="11"/>
      <c r="I227" s="10"/>
      <c r="J227" s="11"/>
      <c r="K227" s="10"/>
      <c r="L227" s="11"/>
      <c r="M227" s="6"/>
    </row>
    <row r="228" spans="1:51" ht="30" customHeight="1" x14ac:dyDescent="0.3">
      <c r="A228" s="45" t="s">
        <v>782</v>
      </c>
      <c r="B228" s="45"/>
      <c r="C228" s="45"/>
      <c r="D228" s="45"/>
      <c r="E228" s="46"/>
      <c r="F228" s="47"/>
      <c r="G228" s="46"/>
      <c r="H228" s="47"/>
      <c r="I228" s="46"/>
      <c r="J228" s="47"/>
      <c r="K228" s="46"/>
      <c r="L228" s="47"/>
      <c r="M228" s="45"/>
      <c r="N228" s="1" t="s">
        <v>780</v>
      </c>
    </row>
    <row r="229" spans="1:51" ht="30" customHeight="1" x14ac:dyDescent="0.3">
      <c r="A229" s="5" t="s">
        <v>783</v>
      </c>
      <c r="B229" s="5" t="s">
        <v>784</v>
      </c>
      <c r="C229" s="5" t="s">
        <v>479</v>
      </c>
      <c r="D229" s="6">
        <v>2.5000000000000001E-2</v>
      </c>
      <c r="E229" s="10">
        <f>'자재 및 노임단가'!O58</f>
        <v>0</v>
      </c>
      <c r="F229" s="11">
        <f>TRUNC(E229*D229,1)</f>
        <v>0</v>
      </c>
      <c r="G229" s="10">
        <f>'자재 및 노임단가'!P58</f>
        <v>199797</v>
      </c>
      <c r="H229" s="11">
        <f>TRUNC(G229*D229,1)</f>
        <v>4994.8999999999996</v>
      </c>
      <c r="I229" s="10">
        <f>'자재 및 노임단가'!V58</f>
        <v>0</v>
      </c>
      <c r="J229" s="11">
        <f>TRUNC(I229*D229,1)</f>
        <v>0</v>
      </c>
      <c r="K229" s="10">
        <f>TRUNC(E229+G229+I229,1)</f>
        <v>199797</v>
      </c>
      <c r="L229" s="11">
        <f>TRUNC(F229+H229+J229,1)</f>
        <v>4994.8999999999996</v>
      </c>
      <c r="M229" s="5" t="s">
        <v>51</v>
      </c>
      <c r="N229" s="1" t="s">
        <v>780</v>
      </c>
      <c r="O229" s="1" t="s">
        <v>785</v>
      </c>
      <c r="P229" s="1" t="s">
        <v>63</v>
      </c>
      <c r="Q229" s="1" t="s">
        <v>63</v>
      </c>
      <c r="R229" s="1" t="s">
        <v>62</v>
      </c>
      <c r="AV229" s="1" t="s">
        <v>51</v>
      </c>
      <c r="AW229" s="1" t="s">
        <v>786</v>
      </c>
      <c r="AX229" s="1" t="s">
        <v>51</v>
      </c>
      <c r="AY229" s="1" t="s">
        <v>51</v>
      </c>
    </row>
    <row r="230" spans="1:51" ht="30" customHeight="1" x14ac:dyDescent="0.3">
      <c r="A230" s="5" t="s">
        <v>476</v>
      </c>
      <c r="B230" s="5" t="s">
        <v>51</v>
      </c>
      <c r="C230" s="5" t="s">
        <v>51</v>
      </c>
      <c r="D230" s="6"/>
      <c r="E230" s="10"/>
      <c r="F230" s="11">
        <f>TRUNC(SUMIF(N229:N229, N228, F229:F229),0)</f>
        <v>0</v>
      </c>
      <c r="G230" s="10"/>
      <c r="H230" s="11">
        <f>TRUNC(SUMIF(N229:N229, N228, H229:H229),0)</f>
        <v>4994</v>
      </c>
      <c r="I230" s="10"/>
      <c r="J230" s="11">
        <f>TRUNC(SUMIF(N229:N229, N228, J229:J229),0)</f>
        <v>0</v>
      </c>
      <c r="K230" s="10"/>
      <c r="L230" s="11">
        <f>F230+H230+J230</f>
        <v>4994</v>
      </c>
      <c r="M230" s="5" t="s">
        <v>51</v>
      </c>
      <c r="N230" s="1" t="s">
        <v>72</v>
      </c>
      <c r="O230" s="1" t="s">
        <v>72</v>
      </c>
      <c r="P230" s="1" t="s">
        <v>51</v>
      </c>
      <c r="Q230" s="1" t="s">
        <v>51</v>
      </c>
      <c r="R230" s="1" t="s">
        <v>51</v>
      </c>
      <c r="AV230" s="1" t="s">
        <v>51</v>
      </c>
      <c r="AW230" s="1" t="s">
        <v>51</v>
      </c>
      <c r="AX230" s="1" t="s">
        <v>51</v>
      </c>
      <c r="AY230" s="1" t="s">
        <v>51</v>
      </c>
    </row>
    <row r="231" spans="1:51" ht="30" customHeight="1" x14ac:dyDescent="0.3">
      <c r="A231" s="6"/>
      <c r="B231" s="6"/>
      <c r="C231" s="6"/>
      <c r="D231" s="6"/>
      <c r="E231" s="10"/>
      <c r="F231" s="11"/>
      <c r="G231" s="10"/>
      <c r="H231" s="11"/>
      <c r="I231" s="10"/>
      <c r="J231" s="11"/>
      <c r="K231" s="10"/>
      <c r="L231" s="11"/>
      <c r="M231" s="6"/>
    </row>
    <row r="232" spans="1:51" ht="30" customHeight="1" x14ac:dyDescent="0.3">
      <c r="A232" s="45" t="s">
        <v>787</v>
      </c>
      <c r="B232" s="45"/>
      <c r="C232" s="45"/>
      <c r="D232" s="45"/>
      <c r="E232" s="46"/>
      <c r="F232" s="47"/>
      <c r="G232" s="46"/>
      <c r="H232" s="47"/>
      <c r="I232" s="46"/>
      <c r="J232" s="47"/>
      <c r="K232" s="46"/>
      <c r="L232" s="47"/>
      <c r="M232" s="45"/>
      <c r="N232" s="1" t="s">
        <v>588</v>
      </c>
    </row>
    <row r="233" spans="1:51" ht="30" customHeight="1" x14ac:dyDescent="0.3">
      <c r="A233" s="5" t="s">
        <v>788</v>
      </c>
      <c r="B233" s="5" t="s">
        <v>789</v>
      </c>
      <c r="C233" s="5" t="s">
        <v>774</v>
      </c>
      <c r="D233" s="6">
        <v>0.19700000000000001</v>
      </c>
      <c r="E233" s="10">
        <f>'자재 및 노임단가'!O35</f>
        <v>4195</v>
      </c>
      <c r="F233" s="11">
        <f>TRUNC(E233*D233,1)</f>
        <v>826.4</v>
      </c>
      <c r="G233" s="10">
        <f>'자재 및 노임단가'!P35</f>
        <v>0</v>
      </c>
      <c r="H233" s="11">
        <f>TRUNC(G233*D233,1)</f>
        <v>0</v>
      </c>
      <c r="I233" s="10">
        <f>'자재 및 노임단가'!V35</f>
        <v>0</v>
      </c>
      <c r="J233" s="11">
        <f>TRUNC(I233*D233,1)</f>
        <v>0</v>
      </c>
      <c r="K233" s="10">
        <f>TRUNC(E233+G233+I233,1)</f>
        <v>4195</v>
      </c>
      <c r="L233" s="11">
        <f>TRUNC(F233+H233+J233,1)</f>
        <v>826.4</v>
      </c>
      <c r="M233" s="5" t="s">
        <v>51</v>
      </c>
      <c r="N233" s="1" t="s">
        <v>588</v>
      </c>
      <c r="O233" s="1" t="s">
        <v>790</v>
      </c>
      <c r="P233" s="1" t="s">
        <v>63</v>
      </c>
      <c r="Q233" s="1" t="s">
        <v>63</v>
      </c>
      <c r="R233" s="1" t="s">
        <v>62</v>
      </c>
      <c r="AV233" s="1" t="s">
        <v>51</v>
      </c>
      <c r="AW233" s="1" t="s">
        <v>791</v>
      </c>
      <c r="AX233" s="1" t="s">
        <v>51</v>
      </c>
      <c r="AY233" s="1" t="s">
        <v>51</v>
      </c>
    </row>
    <row r="234" spans="1:51" ht="30" customHeight="1" x14ac:dyDescent="0.3">
      <c r="A234" s="5" t="s">
        <v>476</v>
      </c>
      <c r="B234" s="5" t="s">
        <v>51</v>
      </c>
      <c r="C234" s="5" t="s">
        <v>51</v>
      </c>
      <c r="D234" s="6"/>
      <c r="E234" s="10"/>
      <c r="F234" s="11">
        <f>TRUNC(SUMIF(N233:N233, N232, F233:F233),0)</f>
        <v>826</v>
      </c>
      <c r="G234" s="10"/>
      <c r="H234" s="11">
        <f>TRUNC(SUMIF(N233:N233, N232, H233:H233),0)</f>
        <v>0</v>
      </c>
      <c r="I234" s="10"/>
      <c r="J234" s="11">
        <f>TRUNC(SUMIF(N233:N233, N232, J233:J233),0)</f>
        <v>0</v>
      </c>
      <c r="K234" s="10"/>
      <c r="L234" s="11">
        <f>F234+H234+J234</f>
        <v>826</v>
      </c>
      <c r="M234" s="5" t="s">
        <v>51</v>
      </c>
      <c r="N234" s="1" t="s">
        <v>72</v>
      </c>
      <c r="O234" s="1" t="s">
        <v>72</v>
      </c>
      <c r="P234" s="1" t="s">
        <v>51</v>
      </c>
      <c r="Q234" s="1" t="s">
        <v>51</v>
      </c>
      <c r="R234" s="1" t="s">
        <v>51</v>
      </c>
      <c r="AV234" s="1" t="s">
        <v>51</v>
      </c>
      <c r="AW234" s="1" t="s">
        <v>51</v>
      </c>
      <c r="AX234" s="1" t="s">
        <v>51</v>
      </c>
      <c r="AY234" s="1" t="s">
        <v>51</v>
      </c>
    </row>
    <row r="235" spans="1:51" ht="30" customHeight="1" x14ac:dyDescent="0.3">
      <c r="A235" s="6"/>
      <c r="B235" s="6"/>
      <c r="C235" s="6"/>
      <c r="D235" s="6"/>
      <c r="E235" s="10"/>
      <c r="F235" s="11"/>
      <c r="G235" s="10"/>
      <c r="H235" s="11"/>
      <c r="I235" s="10"/>
      <c r="J235" s="11"/>
      <c r="K235" s="10"/>
      <c r="L235" s="11"/>
      <c r="M235" s="6"/>
    </row>
    <row r="236" spans="1:51" ht="30" customHeight="1" x14ac:dyDescent="0.3">
      <c r="A236" s="45" t="s">
        <v>792</v>
      </c>
      <c r="B236" s="45"/>
      <c r="C236" s="45"/>
      <c r="D236" s="45"/>
      <c r="E236" s="46"/>
      <c r="F236" s="47"/>
      <c r="G236" s="46"/>
      <c r="H236" s="47"/>
      <c r="I236" s="46"/>
      <c r="J236" s="47"/>
      <c r="K236" s="46"/>
      <c r="L236" s="47"/>
      <c r="M236" s="45"/>
      <c r="N236" s="1" t="s">
        <v>592</v>
      </c>
    </row>
    <row r="237" spans="1:51" ht="30" customHeight="1" x14ac:dyDescent="0.3">
      <c r="A237" s="5" t="s">
        <v>793</v>
      </c>
      <c r="B237" s="5" t="s">
        <v>478</v>
      </c>
      <c r="C237" s="5" t="s">
        <v>479</v>
      </c>
      <c r="D237" s="6">
        <v>2.1999999999999999E-2</v>
      </c>
      <c r="E237" s="10">
        <f>'자재 및 노임단가'!O54</f>
        <v>0</v>
      </c>
      <c r="F237" s="11">
        <f t="shared" ref="F237:F242" si="29">TRUNC(E237*D237,1)</f>
        <v>0</v>
      </c>
      <c r="G237" s="10">
        <f>'자재 및 노임단가'!P54</f>
        <v>249977</v>
      </c>
      <c r="H237" s="11">
        <f t="shared" ref="H237:H242" si="30">TRUNC(G237*D237,1)</f>
        <v>5499.4</v>
      </c>
      <c r="I237" s="10">
        <f>'자재 및 노임단가'!V54</f>
        <v>0</v>
      </c>
      <c r="J237" s="11">
        <f t="shared" ref="J237:J242" si="31">TRUNC(I237*D237,1)</f>
        <v>0</v>
      </c>
      <c r="K237" s="10">
        <f t="shared" ref="K237:L242" si="32">TRUNC(E237+G237+I237,1)</f>
        <v>249977</v>
      </c>
      <c r="L237" s="11">
        <f t="shared" si="32"/>
        <v>5499.4</v>
      </c>
      <c r="M237" s="5" t="s">
        <v>51</v>
      </c>
      <c r="N237" s="1" t="s">
        <v>592</v>
      </c>
      <c r="O237" s="1" t="s">
        <v>794</v>
      </c>
      <c r="P237" s="1" t="s">
        <v>63</v>
      </c>
      <c r="Q237" s="1" t="s">
        <v>63</v>
      </c>
      <c r="R237" s="1" t="s">
        <v>62</v>
      </c>
      <c r="V237">
        <v>1</v>
      </c>
      <c r="W237">
        <v>2</v>
      </c>
      <c r="AV237" s="1" t="s">
        <v>51</v>
      </c>
      <c r="AW237" s="1" t="s">
        <v>795</v>
      </c>
      <c r="AX237" s="1" t="s">
        <v>51</v>
      </c>
      <c r="AY237" s="1" t="s">
        <v>51</v>
      </c>
    </row>
    <row r="238" spans="1:51" ht="30" customHeight="1" x14ac:dyDescent="0.3">
      <c r="A238" s="5" t="s">
        <v>477</v>
      </c>
      <c r="B238" s="5" t="s">
        <v>478</v>
      </c>
      <c r="C238" s="5" t="s">
        <v>479</v>
      </c>
      <c r="D238" s="6">
        <v>4.0000000000000001E-3</v>
      </c>
      <c r="E238" s="10">
        <f>'자재 및 노임단가'!O45</f>
        <v>0</v>
      </c>
      <c r="F238" s="11">
        <f t="shared" si="29"/>
        <v>0</v>
      </c>
      <c r="G238" s="10">
        <f>'자재 및 노임단가'!P45</f>
        <v>161858</v>
      </c>
      <c r="H238" s="11">
        <f t="shared" si="30"/>
        <v>647.4</v>
      </c>
      <c r="I238" s="10">
        <f>'자재 및 노임단가'!V45</f>
        <v>0</v>
      </c>
      <c r="J238" s="11">
        <f t="shared" si="31"/>
        <v>0</v>
      </c>
      <c r="K238" s="10">
        <f t="shared" si="32"/>
        <v>161858</v>
      </c>
      <c r="L238" s="11">
        <f t="shared" si="32"/>
        <v>647.4</v>
      </c>
      <c r="M238" s="5" t="s">
        <v>51</v>
      </c>
      <c r="N238" s="1" t="s">
        <v>592</v>
      </c>
      <c r="O238" s="1" t="s">
        <v>480</v>
      </c>
      <c r="P238" s="1" t="s">
        <v>63</v>
      </c>
      <c r="Q238" s="1" t="s">
        <v>63</v>
      </c>
      <c r="R238" s="1" t="s">
        <v>62</v>
      </c>
      <c r="V238">
        <v>1</v>
      </c>
      <c r="W238">
        <v>2</v>
      </c>
      <c r="AV238" s="1" t="s">
        <v>51</v>
      </c>
      <c r="AW238" s="1" t="s">
        <v>796</v>
      </c>
      <c r="AX238" s="1" t="s">
        <v>51</v>
      </c>
      <c r="AY238" s="1" t="s">
        <v>51</v>
      </c>
    </row>
    <row r="239" spans="1:51" ht="30" customHeight="1" x14ac:dyDescent="0.3">
      <c r="A239" s="5" t="s">
        <v>793</v>
      </c>
      <c r="B239" s="5" t="s">
        <v>478</v>
      </c>
      <c r="C239" s="5" t="s">
        <v>479</v>
      </c>
      <c r="D239" s="6">
        <v>2.1999999999999999E-2</v>
      </c>
      <c r="E239" s="10">
        <f>'자재 및 노임단가'!O54</f>
        <v>0</v>
      </c>
      <c r="F239" s="11">
        <f t="shared" si="29"/>
        <v>0</v>
      </c>
      <c r="G239" s="10">
        <f>'자재 및 노임단가'!P54</f>
        <v>249977</v>
      </c>
      <c r="H239" s="11">
        <f t="shared" si="30"/>
        <v>5499.4</v>
      </c>
      <c r="I239" s="10">
        <f>'자재 및 노임단가'!V54</f>
        <v>0</v>
      </c>
      <c r="J239" s="11">
        <f t="shared" si="31"/>
        <v>0</v>
      </c>
      <c r="K239" s="10">
        <f t="shared" si="32"/>
        <v>249977</v>
      </c>
      <c r="L239" s="11">
        <f t="shared" si="32"/>
        <v>5499.4</v>
      </c>
      <c r="M239" s="5" t="s">
        <v>51</v>
      </c>
      <c r="N239" s="1" t="s">
        <v>592</v>
      </c>
      <c r="O239" s="1" t="s">
        <v>794</v>
      </c>
      <c r="P239" s="1" t="s">
        <v>63</v>
      </c>
      <c r="Q239" s="1" t="s">
        <v>63</v>
      </c>
      <c r="R239" s="1" t="s">
        <v>62</v>
      </c>
      <c r="V239">
        <v>1</v>
      </c>
      <c r="W239">
        <v>2</v>
      </c>
      <c r="AV239" s="1" t="s">
        <v>51</v>
      </c>
      <c r="AW239" s="1" t="s">
        <v>795</v>
      </c>
      <c r="AX239" s="1" t="s">
        <v>51</v>
      </c>
      <c r="AY239" s="1" t="s">
        <v>51</v>
      </c>
    </row>
    <row r="240" spans="1:51" ht="30" customHeight="1" x14ac:dyDescent="0.3">
      <c r="A240" s="5" t="s">
        <v>477</v>
      </c>
      <c r="B240" s="5" t="s">
        <v>478</v>
      </c>
      <c r="C240" s="5" t="s">
        <v>479</v>
      </c>
      <c r="D240" s="6">
        <v>4.0000000000000001E-3</v>
      </c>
      <c r="E240" s="10">
        <f>'자재 및 노임단가'!O45</f>
        <v>0</v>
      </c>
      <c r="F240" s="11">
        <f t="shared" si="29"/>
        <v>0</v>
      </c>
      <c r="G240" s="10">
        <f>'자재 및 노임단가'!P45</f>
        <v>161858</v>
      </c>
      <c r="H240" s="11">
        <f t="shared" si="30"/>
        <v>647.4</v>
      </c>
      <c r="I240" s="10">
        <f>'자재 및 노임단가'!V45</f>
        <v>0</v>
      </c>
      <c r="J240" s="11">
        <f t="shared" si="31"/>
        <v>0</v>
      </c>
      <c r="K240" s="10">
        <f t="shared" si="32"/>
        <v>161858</v>
      </c>
      <c r="L240" s="11">
        <f t="shared" si="32"/>
        <v>647.4</v>
      </c>
      <c r="M240" s="5" t="s">
        <v>51</v>
      </c>
      <c r="N240" s="1" t="s">
        <v>592</v>
      </c>
      <c r="O240" s="1" t="s">
        <v>480</v>
      </c>
      <c r="P240" s="1" t="s">
        <v>63</v>
      </c>
      <c r="Q240" s="1" t="s">
        <v>63</v>
      </c>
      <c r="R240" s="1" t="s">
        <v>62</v>
      </c>
      <c r="V240">
        <v>1</v>
      </c>
      <c r="W240">
        <v>2</v>
      </c>
      <c r="AV240" s="1" t="s">
        <v>51</v>
      </c>
      <c r="AW240" s="1" t="s">
        <v>796</v>
      </c>
      <c r="AX240" s="1" t="s">
        <v>51</v>
      </c>
      <c r="AY240" s="1" t="s">
        <v>51</v>
      </c>
    </row>
    <row r="241" spans="1:51" ht="30" customHeight="1" x14ac:dyDescent="0.3">
      <c r="A241" s="5" t="s">
        <v>797</v>
      </c>
      <c r="B241" s="5" t="s">
        <v>676</v>
      </c>
      <c r="C241" s="5" t="s">
        <v>511</v>
      </c>
      <c r="D241" s="6">
        <v>1</v>
      </c>
      <c r="E241" s="10">
        <f>TRUNC(SUMIF(V237:V242, RIGHTB(O241, 1), H237:H242)*U241, 2)</f>
        <v>245.87</v>
      </c>
      <c r="F241" s="11">
        <f t="shared" si="29"/>
        <v>245.8</v>
      </c>
      <c r="G241" s="10">
        <v>0</v>
      </c>
      <c r="H241" s="11">
        <f t="shared" si="30"/>
        <v>0</v>
      </c>
      <c r="I241" s="10">
        <v>0</v>
      </c>
      <c r="J241" s="11">
        <f t="shared" si="31"/>
        <v>0</v>
      </c>
      <c r="K241" s="10">
        <f t="shared" si="32"/>
        <v>245.8</v>
      </c>
      <c r="L241" s="11">
        <f t="shared" si="32"/>
        <v>245.8</v>
      </c>
      <c r="M241" s="5" t="s">
        <v>51</v>
      </c>
      <c r="N241" s="1" t="s">
        <v>592</v>
      </c>
      <c r="O241" s="1" t="s">
        <v>512</v>
      </c>
      <c r="P241" s="1" t="s">
        <v>63</v>
      </c>
      <c r="Q241" s="1" t="s">
        <v>63</v>
      </c>
      <c r="R241" s="1" t="s">
        <v>63</v>
      </c>
      <c r="S241">
        <v>1</v>
      </c>
      <c r="T241">
        <v>0</v>
      </c>
      <c r="U241">
        <v>0.02</v>
      </c>
      <c r="AV241" s="1" t="s">
        <v>51</v>
      </c>
      <c r="AW241" s="1" t="s">
        <v>798</v>
      </c>
      <c r="AX241" s="1" t="s">
        <v>51</v>
      </c>
      <c r="AY241" s="1" t="s">
        <v>51</v>
      </c>
    </row>
    <row r="242" spans="1:51" ht="30" customHeight="1" x14ac:dyDescent="0.3">
      <c r="A242" s="5" t="s">
        <v>718</v>
      </c>
      <c r="B242" s="5" t="s">
        <v>799</v>
      </c>
      <c r="C242" s="5" t="s">
        <v>511</v>
      </c>
      <c r="D242" s="6">
        <v>1</v>
      </c>
      <c r="E242" s="10">
        <v>0</v>
      </c>
      <c r="F242" s="11">
        <f t="shared" si="29"/>
        <v>0</v>
      </c>
      <c r="G242" s="10">
        <f>TRUNC(SUMIF(W237:W242, RIGHTB(O242, 1), H237:H242)*U242, 2)</f>
        <v>2458.7199999999998</v>
      </c>
      <c r="H242" s="11">
        <f t="shared" si="30"/>
        <v>2458.6999999999998</v>
      </c>
      <c r="I242" s="10">
        <v>0</v>
      </c>
      <c r="J242" s="11">
        <f t="shared" si="31"/>
        <v>0</v>
      </c>
      <c r="K242" s="10">
        <f t="shared" si="32"/>
        <v>2458.6999999999998</v>
      </c>
      <c r="L242" s="11">
        <f t="shared" si="32"/>
        <v>2458.6999999999998</v>
      </c>
      <c r="M242" s="5" t="s">
        <v>51</v>
      </c>
      <c r="N242" s="1" t="s">
        <v>592</v>
      </c>
      <c r="O242" s="1" t="s">
        <v>720</v>
      </c>
      <c r="P242" s="1" t="s">
        <v>63</v>
      </c>
      <c r="Q242" s="1" t="s">
        <v>63</v>
      </c>
      <c r="R242" s="1" t="s">
        <v>63</v>
      </c>
      <c r="S242">
        <v>1</v>
      </c>
      <c r="T242">
        <v>1</v>
      </c>
      <c r="U242">
        <v>0.2</v>
      </c>
      <c r="AV242" s="1" t="s">
        <v>51</v>
      </c>
      <c r="AW242" s="1" t="s">
        <v>800</v>
      </c>
      <c r="AX242" s="1" t="s">
        <v>51</v>
      </c>
      <c r="AY242" s="1" t="s">
        <v>51</v>
      </c>
    </row>
    <row r="243" spans="1:51" ht="30" customHeight="1" x14ac:dyDescent="0.3">
      <c r="A243" s="5" t="s">
        <v>476</v>
      </c>
      <c r="B243" s="5" t="s">
        <v>51</v>
      </c>
      <c r="C243" s="5" t="s">
        <v>51</v>
      </c>
      <c r="D243" s="6"/>
      <c r="E243" s="10"/>
      <c r="F243" s="11">
        <f>TRUNC(SUMIF(N237:N242, N236, F237:F242),0)</f>
        <v>245</v>
      </c>
      <c r="G243" s="10"/>
      <c r="H243" s="11">
        <f>TRUNC(SUMIF(N237:N242, N236, H237:H242),0)</f>
        <v>14752</v>
      </c>
      <c r="I243" s="10"/>
      <c r="J243" s="11">
        <f>TRUNC(SUMIF(N237:N242, N236, J237:J242),0)</f>
        <v>0</v>
      </c>
      <c r="K243" s="10"/>
      <c r="L243" s="11">
        <f>F243+H243+J243</f>
        <v>14997</v>
      </c>
      <c r="M243" s="5" t="s">
        <v>51</v>
      </c>
      <c r="N243" s="1" t="s">
        <v>72</v>
      </c>
      <c r="O243" s="1" t="s">
        <v>72</v>
      </c>
      <c r="P243" s="1" t="s">
        <v>51</v>
      </c>
      <c r="Q243" s="1" t="s">
        <v>51</v>
      </c>
      <c r="R243" s="1" t="s">
        <v>51</v>
      </c>
      <c r="AV243" s="1" t="s">
        <v>51</v>
      </c>
      <c r="AW243" s="1" t="s">
        <v>51</v>
      </c>
      <c r="AX243" s="1" t="s">
        <v>51</v>
      </c>
      <c r="AY243" s="1" t="s">
        <v>51</v>
      </c>
    </row>
    <row r="244" spans="1:51" ht="30" customHeight="1" x14ac:dyDescent="0.3">
      <c r="A244" s="6"/>
      <c r="B244" s="6"/>
      <c r="C244" s="6"/>
      <c r="D244" s="6"/>
      <c r="E244" s="10"/>
      <c r="F244" s="11"/>
      <c r="G244" s="10"/>
      <c r="H244" s="11"/>
      <c r="I244" s="10"/>
      <c r="J244" s="11"/>
      <c r="K244" s="10"/>
      <c r="L244" s="11"/>
      <c r="M244" s="6"/>
    </row>
    <row r="245" spans="1:51" ht="30" customHeight="1" x14ac:dyDescent="0.3">
      <c r="A245" s="45" t="s">
        <v>801</v>
      </c>
      <c r="B245" s="45"/>
      <c r="C245" s="45"/>
      <c r="D245" s="45"/>
      <c r="E245" s="46"/>
      <c r="F245" s="47"/>
      <c r="G245" s="46"/>
      <c r="H245" s="47"/>
      <c r="I245" s="46"/>
      <c r="J245" s="47"/>
      <c r="K245" s="46"/>
      <c r="L245" s="47"/>
      <c r="M245" s="45"/>
      <c r="N245" s="1" t="s">
        <v>597</v>
      </c>
    </row>
    <row r="246" spans="1:51" ht="30" customHeight="1" x14ac:dyDescent="0.3">
      <c r="A246" s="5" t="s">
        <v>802</v>
      </c>
      <c r="B246" s="5" t="s">
        <v>803</v>
      </c>
      <c r="C246" s="5" t="s">
        <v>391</v>
      </c>
      <c r="D246" s="6">
        <v>0.05</v>
      </c>
      <c r="E246" s="10">
        <f>'자재 및 노임단가'!O28</f>
        <v>728</v>
      </c>
      <c r="F246" s="11">
        <f>TRUNC(E246*D246,1)</f>
        <v>36.4</v>
      </c>
      <c r="G246" s="10">
        <f>'자재 및 노임단가'!P28</f>
        <v>0</v>
      </c>
      <c r="H246" s="11">
        <f>TRUNC(G246*D246,1)</f>
        <v>0</v>
      </c>
      <c r="I246" s="10">
        <f>'자재 및 노임단가'!V28</f>
        <v>0</v>
      </c>
      <c r="J246" s="11">
        <f>TRUNC(I246*D246,1)</f>
        <v>0</v>
      </c>
      <c r="K246" s="10">
        <f>TRUNC(E246+G246+I246,1)</f>
        <v>728</v>
      </c>
      <c r="L246" s="11">
        <f>TRUNC(F246+H246+J246,1)</f>
        <v>36.4</v>
      </c>
      <c r="M246" s="5" t="s">
        <v>51</v>
      </c>
      <c r="N246" s="1" t="s">
        <v>597</v>
      </c>
      <c r="O246" s="1" t="s">
        <v>804</v>
      </c>
      <c r="P246" s="1" t="s">
        <v>63</v>
      </c>
      <c r="Q246" s="1" t="s">
        <v>63</v>
      </c>
      <c r="R246" s="1" t="s">
        <v>62</v>
      </c>
      <c r="AV246" s="1" t="s">
        <v>51</v>
      </c>
      <c r="AW246" s="1" t="s">
        <v>805</v>
      </c>
      <c r="AX246" s="1" t="s">
        <v>51</v>
      </c>
      <c r="AY246" s="1" t="s">
        <v>51</v>
      </c>
    </row>
    <row r="247" spans="1:51" ht="30" customHeight="1" x14ac:dyDescent="0.3">
      <c r="A247" s="5" t="s">
        <v>476</v>
      </c>
      <c r="B247" s="5" t="s">
        <v>51</v>
      </c>
      <c r="C247" s="5" t="s">
        <v>51</v>
      </c>
      <c r="D247" s="6"/>
      <c r="E247" s="10"/>
      <c r="F247" s="11">
        <f>TRUNC(SUMIF(N246:N246, N245, F246:F246),0)</f>
        <v>36</v>
      </c>
      <c r="G247" s="10"/>
      <c r="H247" s="11">
        <f>TRUNC(SUMIF(N246:N246, N245, H246:H246),0)</f>
        <v>0</v>
      </c>
      <c r="I247" s="10"/>
      <c r="J247" s="11">
        <f>TRUNC(SUMIF(N246:N246, N245, J246:J246),0)</f>
        <v>0</v>
      </c>
      <c r="K247" s="10"/>
      <c r="L247" s="11">
        <f>F247+H247+J247</f>
        <v>36</v>
      </c>
      <c r="M247" s="5" t="s">
        <v>51</v>
      </c>
      <c r="N247" s="1" t="s">
        <v>72</v>
      </c>
      <c r="O247" s="1" t="s">
        <v>72</v>
      </c>
      <c r="P247" s="1" t="s">
        <v>51</v>
      </c>
      <c r="Q247" s="1" t="s">
        <v>51</v>
      </c>
      <c r="R247" s="1" t="s">
        <v>51</v>
      </c>
      <c r="AV247" s="1" t="s">
        <v>51</v>
      </c>
      <c r="AW247" s="1" t="s">
        <v>51</v>
      </c>
      <c r="AX247" s="1" t="s">
        <v>51</v>
      </c>
      <c r="AY247" s="1" t="s">
        <v>51</v>
      </c>
    </row>
    <row r="248" spans="1:51" ht="30" customHeight="1" x14ac:dyDescent="0.3">
      <c r="A248" s="6"/>
      <c r="B248" s="6"/>
      <c r="C248" s="6"/>
      <c r="D248" s="6"/>
      <c r="E248" s="10"/>
      <c r="F248" s="11"/>
      <c r="G248" s="10"/>
      <c r="H248" s="11"/>
      <c r="I248" s="10"/>
      <c r="J248" s="11"/>
      <c r="K248" s="10"/>
      <c r="L248" s="11"/>
      <c r="M248" s="6"/>
    </row>
    <row r="249" spans="1:51" ht="30" customHeight="1" x14ac:dyDescent="0.3">
      <c r="A249" s="45" t="s">
        <v>806</v>
      </c>
      <c r="B249" s="45"/>
      <c r="C249" s="45"/>
      <c r="D249" s="45"/>
      <c r="E249" s="46"/>
      <c r="F249" s="47"/>
      <c r="G249" s="46"/>
      <c r="H249" s="47"/>
      <c r="I249" s="46"/>
      <c r="J249" s="47"/>
      <c r="K249" s="46"/>
      <c r="L249" s="47"/>
      <c r="M249" s="45"/>
      <c r="N249" s="1" t="s">
        <v>602</v>
      </c>
    </row>
    <row r="250" spans="1:51" ht="30" customHeight="1" x14ac:dyDescent="0.3">
      <c r="A250" s="5" t="s">
        <v>793</v>
      </c>
      <c r="B250" s="5" t="s">
        <v>478</v>
      </c>
      <c r="C250" s="5" t="s">
        <v>479</v>
      </c>
      <c r="D250" s="6">
        <v>0.01</v>
      </c>
      <c r="E250" s="10">
        <f>'자재 및 노임단가'!O54</f>
        <v>0</v>
      </c>
      <c r="F250" s="11">
        <f>TRUNC(E250*D250,1)</f>
        <v>0</v>
      </c>
      <c r="G250" s="10">
        <f>'자재 및 노임단가'!P54</f>
        <v>249977</v>
      </c>
      <c r="H250" s="11">
        <f>TRUNC(G250*D250,1)</f>
        <v>2499.6999999999998</v>
      </c>
      <c r="I250" s="10">
        <f>'자재 및 노임단가'!V54</f>
        <v>0</v>
      </c>
      <c r="J250" s="11">
        <f>TRUNC(I250*D250,1)</f>
        <v>0</v>
      </c>
      <c r="K250" s="10">
        <f t="shared" ref="K250:L252" si="33">TRUNC(E250+G250+I250,1)</f>
        <v>249977</v>
      </c>
      <c r="L250" s="11">
        <f t="shared" si="33"/>
        <v>2499.6999999999998</v>
      </c>
      <c r="M250" s="5" t="s">
        <v>51</v>
      </c>
      <c r="N250" s="1" t="s">
        <v>602</v>
      </c>
      <c r="O250" s="1" t="s">
        <v>794</v>
      </c>
      <c r="P250" s="1" t="s">
        <v>63</v>
      </c>
      <c r="Q250" s="1" t="s">
        <v>63</v>
      </c>
      <c r="R250" s="1" t="s">
        <v>62</v>
      </c>
      <c r="V250">
        <v>1</v>
      </c>
      <c r="AV250" s="1" t="s">
        <v>51</v>
      </c>
      <c r="AW250" s="1" t="s">
        <v>808</v>
      </c>
      <c r="AX250" s="1" t="s">
        <v>51</v>
      </c>
      <c r="AY250" s="1" t="s">
        <v>51</v>
      </c>
    </row>
    <row r="251" spans="1:51" ht="30" customHeight="1" x14ac:dyDescent="0.3">
      <c r="A251" s="5" t="s">
        <v>477</v>
      </c>
      <c r="B251" s="5" t="s">
        <v>478</v>
      </c>
      <c r="C251" s="5" t="s">
        <v>479</v>
      </c>
      <c r="D251" s="6">
        <v>1E-3</v>
      </c>
      <c r="E251" s="10">
        <f>'자재 및 노임단가'!O45</f>
        <v>0</v>
      </c>
      <c r="F251" s="11">
        <f>TRUNC(E251*D251,1)</f>
        <v>0</v>
      </c>
      <c r="G251" s="10">
        <f>'자재 및 노임단가'!P45</f>
        <v>161858</v>
      </c>
      <c r="H251" s="11">
        <f>TRUNC(G251*D251,1)</f>
        <v>161.80000000000001</v>
      </c>
      <c r="I251" s="10">
        <f>'자재 및 노임단가'!V45</f>
        <v>0</v>
      </c>
      <c r="J251" s="11">
        <f>TRUNC(I251*D251,1)</f>
        <v>0</v>
      </c>
      <c r="K251" s="10">
        <f t="shared" si="33"/>
        <v>161858</v>
      </c>
      <c r="L251" s="11">
        <f t="shared" si="33"/>
        <v>161.80000000000001</v>
      </c>
      <c r="M251" s="5" t="s">
        <v>51</v>
      </c>
      <c r="N251" s="1" t="s">
        <v>602</v>
      </c>
      <c r="O251" s="1" t="s">
        <v>480</v>
      </c>
      <c r="P251" s="1" t="s">
        <v>63</v>
      </c>
      <c r="Q251" s="1" t="s">
        <v>63</v>
      </c>
      <c r="R251" s="1" t="s">
        <v>62</v>
      </c>
      <c r="V251">
        <v>1</v>
      </c>
      <c r="AV251" s="1" t="s">
        <v>51</v>
      </c>
      <c r="AW251" s="1" t="s">
        <v>809</v>
      </c>
      <c r="AX251" s="1" t="s">
        <v>51</v>
      </c>
      <c r="AY251" s="1" t="s">
        <v>51</v>
      </c>
    </row>
    <row r="252" spans="1:51" ht="30" customHeight="1" x14ac:dyDescent="0.3">
      <c r="A252" s="5" t="s">
        <v>797</v>
      </c>
      <c r="B252" s="5" t="s">
        <v>510</v>
      </c>
      <c r="C252" s="5" t="s">
        <v>511</v>
      </c>
      <c r="D252" s="6">
        <v>1</v>
      </c>
      <c r="E252" s="10">
        <f>TRUNC(SUMIF(V250:V252, RIGHTB(O252, 1), H250:H252)*U252, 2)</f>
        <v>79.84</v>
      </c>
      <c r="F252" s="11">
        <f>TRUNC(E252*D252,1)</f>
        <v>79.8</v>
      </c>
      <c r="G252" s="10">
        <v>0</v>
      </c>
      <c r="H252" s="11">
        <f>TRUNC(G252*D252,1)</f>
        <v>0</v>
      </c>
      <c r="I252" s="10">
        <v>0</v>
      </c>
      <c r="J252" s="11">
        <f>TRUNC(I252*D252,1)</f>
        <v>0</v>
      </c>
      <c r="K252" s="10">
        <f t="shared" si="33"/>
        <v>79.8</v>
      </c>
      <c r="L252" s="11">
        <f t="shared" si="33"/>
        <v>79.8</v>
      </c>
      <c r="M252" s="5" t="s">
        <v>51</v>
      </c>
      <c r="N252" s="1" t="s">
        <v>602</v>
      </c>
      <c r="O252" s="1" t="s">
        <v>512</v>
      </c>
      <c r="P252" s="1" t="s">
        <v>63</v>
      </c>
      <c r="Q252" s="1" t="s">
        <v>63</v>
      </c>
      <c r="R252" s="1" t="s">
        <v>63</v>
      </c>
      <c r="S252">
        <v>1</v>
      </c>
      <c r="T252">
        <v>0</v>
      </c>
      <c r="U252">
        <v>0.03</v>
      </c>
      <c r="AV252" s="1" t="s">
        <v>51</v>
      </c>
      <c r="AW252" s="1" t="s">
        <v>810</v>
      </c>
      <c r="AX252" s="1" t="s">
        <v>51</v>
      </c>
      <c r="AY252" s="1" t="s">
        <v>51</v>
      </c>
    </row>
    <row r="253" spans="1:51" ht="30" customHeight="1" x14ac:dyDescent="0.3">
      <c r="A253" s="5" t="s">
        <v>476</v>
      </c>
      <c r="B253" s="5" t="s">
        <v>51</v>
      </c>
      <c r="C253" s="5" t="s">
        <v>51</v>
      </c>
      <c r="D253" s="6"/>
      <c r="E253" s="10"/>
      <c r="F253" s="11">
        <f>TRUNC(SUMIF(N250:N252, N249, F250:F252),0)</f>
        <v>79</v>
      </c>
      <c r="G253" s="10"/>
      <c r="H253" s="11">
        <f>TRUNC(SUMIF(N250:N252, N249, H250:H252),0)</f>
        <v>2661</v>
      </c>
      <c r="I253" s="10"/>
      <c r="J253" s="11">
        <f>TRUNC(SUMIF(N250:N252, N249, J250:J252),0)</f>
        <v>0</v>
      </c>
      <c r="K253" s="10"/>
      <c r="L253" s="11">
        <f>F253+H253+J253</f>
        <v>2740</v>
      </c>
      <c r="M253" s="5" t="s">
        <v>51</v>
      </c>
      <c r="N253" s="1" t="s">
        <v>72</v>
      </c>
      <c r="O253" s="1" t="s">
        <v>72</v>
      </c>
      <c r="P253" s="1" t="s">
        <v>51</v>
      </c>
      <c r="Q253" s="1" t="s">
        <v>51</v>
      </c>
      <c r="R253" s="1" t="s">
        <v>51</v>
      </c>
      <c r="AV253" s="1" t="s">
        <v>51</v>
      </c>
      <c r="AW253" s="1" t="s">
        <v>51</v>
      </c>
      <c r="AX253" s="1" t="s">
        <v>51</v>
      </c>
      <c r="AY253" s="1" t="s">
        <v>51</v>
      </c>
    </row>
    <row r="254" spans="1:51" ht="30" customHeight="1" x14ac:dyDescent="0.3">
      <c r="A254" s="6"/>
      <c r="B254" s="6"/>
      <c r="C254" s="6"/>
      <c r="D254" s="6"/>
      <c r="E254" s="10"/>
      <c r="F254" s="11"/>
      <c r="G254" s="10"/>
      <c r="H254" s="11"/>
      <c r="I254" s="10"/>
      <c r="J254" s="11"/>
      <c r="K254" s="10"/>
      <c r="L254" s="11"/>
      <c r="M254" s="6"/>
    </row>
    <row r="255" spans="1:51" ht="30" customHeight="1" x14ac:dyDescent="0.3">
      <c r="A255" s="45" t="s">
        <v>811</v>
      </c>
      <c r="B255" s="45"/>
      <c r="C255" s="45"/>
      <c r="D255" s="45"/>
      <c r="E255" s="46"/>
      <c r="F255" s="47"/>
      <c r="G255" s="46"/>
      <c r="H255" s="47"/>
      <c r="I255" s="46"/>
      <c r="J255" s="47"/>
      <c r="K255" s="46"/>
      <c r="L255" s="47"/>
      <c r="M255" s="45"/>
      <c r="N255" s="1" t="s">
        <v>607</v>
      </c>
    </row>
    <row r="256" spans="1:51" ht="30" customHeight="1" x14ac:dyDescent="0.3">
      <c r="A256" s="5" t="s">
        <v>788</v>
      </c>
      <c r="B256" s="5" t="s">
        <v>789</v>
      </c>
      <c r="C256" s="5" t="s">
        <v>774</v>
      </c>
      <c r="D256" s="6">
        <v>0.19700000000000001</v>
      </c>
      <c r="E256" s="10">
        <f>'자재 및 노임단가'!O35</f>
        <v>4195</v>
      </c>
      <c r="F256" s="11">
        <f>TRUNC(E256*D256,1)</f>
        <v>826.4</v>
      </c>
      <c r="G256" s="10">
        <f>'자재 및 노임단가'!P35</f>
        <v>0</v>
      </c>
      <c r="H256" s="11">
        <f>TRUNC(G256*D256,1)</f>
        <v>0</v>
      </c>
      <c r="I256" s="10">
        <f>'자재 및 노임단가'!V35</f>
        <v>0</v>
      </c>
      <c r="J256" s="11">
        <f>TRUNC(I256*D256,1)</f>
        <v>0</v>
      </c>
      <c r="K256" s="10">
        <f>TRUNC(E256+G256+I256,1)</f>
        <v>4195</v>
      </c>
      <c r="L256" s="11">
        <f>TRUNC(F256+H256+J256,1)</f>
        <v>826.4</v>
      </c>
      <c r="M256" s="5" t="s">
        <v>51</v>
      </c>
      <c r="N256" s="1" t="s">
        <v>607</v>
      </c>
      <c r="O256" s="1" t="s">
        <v>790</v>
      </c>
      <c r="P256" s="1" t="s">
        <v>63</v>
      </c>
      <c r="Q256" s="1" t="s">
        <v>63</v>
      </c>
      <c r="R256" s="1" t="s">
        <v>62</v>
      </c>
      <c r="AV256" s="1" t="s">
        <v>51</v>
      </c>
      <c r="AW256" s="1" t="s">
        <v>812</v>
      </c>
      <c r="AX256" s="1" t="s">
        <v>51</v>
      </c>
      <c r="AY256" s="1" t="s">
        <v>51</v>
      </c>
    </row>
    <row r="257" spans="1:51" ht="30" customHeight="1" x14ac:dyDescent="0.3">
      <c r="A257" s="5" t="s">
        <v>476</v>
      </c>
      <c r="B257" s="5" t="s">
        <v>51</v>
      </c>
      <c r="C257" s="5" t="s">
        <v>51</v>
      </c>
      <c r="D257" s="6"/>
      <c r="E257" s="10"/>
      <c r="F257" s="11">
        <f>TRUNC(SUMIF(N256:N256, N255, F256:F256),0)</f>
        <v>826</v>
      </c>
      <c r="G257" s="10"/>
      <c r="H257" s="11">
        <f>TRUNC(SUMIF(N256:N256, N255, H256:H256),0)</f>
        <v>0</v>
      </c>
      <c r="I257" s="10"/>
      <c r="J257" s="11">
        <f>TRUNC(SUMIF(N256:N256, N255, J256:J256),0)</f>
        <v>0</v>
      </c>
      <c r="K257" s="10"/>
      <c r="L257" s="11">
        <f>F257+H257+J257</f>
        <v>826</v>
      </c>
      <c r="M257" s="5" t="s">
        <v>51</v>
      </c>
      <c r="N257" s="1" t="s">
        <v>72</v>
      </c>
      <c r="O257" s="1" t="s">
        <v>72</v>
      </c>
      <c r="P257" s="1" t="s">
        <v>51</v>
      </c>
      <c r="Q257" s="1" t="s">
        <v>51</v>
      </c>
      <c r="R257" s="1" t="s">
        <v>51</v>
      </c>
      <c r="AV257" s="1" t="s">
        <v>51</v>
      </c>
      <c r="AW257" s="1" t="s">
        <v>51</v>
      </c>
      <c r="AX257" s="1" t="s">
        <v>51</v>
      </c>
      <c r="AY257" s="1" t="s">
        <v>51</v>
      </c>
    </row>
    <row r="258" spans="1:51" ht="30" customHeight="1" x14ac:dyDescent="0.3">
      <c r="A258" s="6"/>
      <c r="B258" s="6"/>
      <c r="C258" s="6"/>
      <c r="D258" s="6"/>
      <c r="E258" s="10"/>
      <c r="F258" s="11"/>
      <c r="G258" s="10"/>
      <c r="H258" s="11"/>
      <c r="I258" s="10"/>
      <c r="J258" s="11"/>
      <c r="K258" s="10"/>
      <c r="L258" s="11"/>
      <c r="M258" s="6"/>
    </row>
    <row r="259" spans="1:51" ht="30" customHeight="1" x14ac:dyDescent="0.3">
      <c r="A259" s="45" t="s">
        <v>813</v>
      </c>
      <c r="B259" s="45"/>
      <c r="C259" s="45"/>
      <c r="D259" s="45"/>
      <c r="E259" s="46"/>
      <c r="F259" s="47"/>
      <c r="G259" s="46"/>
      <c r="H259" s="47"/>
      <c r="I259" s="46"/>
      <c r="J259" s="47"/>
      <c r="K259" s="46"/>
      <c r="L259" s="47"/>
      <c r="M259" s="45"/>
      <c r="N259" s="1" t="s">
        <v>612</v>
      </c>
    </row>
    <row r="260" spans="1:51" ht="30" customHeight="1" x14ac:dyDescent="0.3">
      <c r="A260" s="5" t="s">
        <v>793</v>
      </c>
      <c r="B260" s="5" t="s">
        <v>478</v>
      </c>
      <c r="C260" s="5" t="s">
        <v>479</v>
      </c>
      <c r="D260" s="6">
        <v>1.2E-2</v>
      </c>
      <c r="E260" s="10">
        <f>'자재 및 노임단가'!O54</f>
        <v>0</v>
      </c>
      <c r="F260" s="11">
        <f>TRUNC(E260*D260,1)</f>
        <v>0</v>
      </c>
      <c r="G260" s="10">
        <f>'자재 및 노임단가'!P54</f>
        <v>249977</v>
      </c>
      <c r="H260" s="11">
        <f>TRUNC(G260*D260,1)</f>
        <v>2999.7</v>
      </c>
      <c r="I260" s="10">
        <f>'자재 및 노임단가'!V54</f>
        <v>0</v>
      </c>
      <c r="J260" s="11">
        <f>TRUNC(I260*D260,1)</f>
        <v>0</v>
      </c>
      <c r="K260" s="10">
        <f t="shared" ref="K260:L264" si="34">TRUNC(E260+G260+I260,1)</f>
        <v>249977</v>
      </c>
      <c r="L260" s="11">
        <f t="shared" si="34"/>
        <v>2999.7</v>
      </c>
      <c r="M260" s="5" t="s">
        <v>51</v>
      </c>
      <c r="N260" s="1" t="s">
        <v>612</v>
      </c>
      <c r="O260" s="1" t="s">
        <v>794</v>
      </c>
      <c r="P260" s="1" t="s">
        <v>63</v>
      </c>
      <c r="Q260" s="1" t="s">
        <v>63</v>
      </c>
      <c r="R260" s="1" t="s">
        <v>62</v>
      </c>
      <c r="V260">
        <v>1</v>
      </c>
      <c r="AV260" s="1" t="s">
        <v>51</v>
      </c>
      <c r="AW260" s="1" t="s">
        <v>815</v>
      </c>
      <c r="AX260" s="1" t="s">
        <v>51</v>
      </c>
      <c r="AY260" s="1" t="s">
        <v>51</v>
      </c>
    </row>
    <row r="261" spans="1:51" ht="30" customHeight="1" x14ac:dyDescent="0.3">
      <c r="A261" s="5" t="s">
        <v>477</v>
      </c>
      <c r="B261" s="5" t="s">
        <v>478</v>
      </c>
      <c r="C261" s="5" t="s">
        <v>479</v>
      </c>
      <c r="D261" s="6">
        <v>2E-3</v>
      </c>
      <c r="E261" s="10">
        <f>'자재 및 노임단가'!O45</f>
        <v>0</v>
      </c>
      <c r="F261" s="11">
        <f>TRUNC(E261*D261,1)</f>
        <v>0</v>
      </c>
      <c r="G261" s="10">
        <f>'자재 및 노임단가'!P45</f>
        <v>161858</v>
      </c>
      <c r="H261" s="11">
        <f>TRUNC(G261*D261,1)</f>
        <v>323.7</v>
      </c>
      <c r="I261" s="10">
        <f>'자재 및 노임단가'!V45</f>
        <v>0</v>
      </c>
      <c r="J261" s="11">
        <f>TRUNC(I261*D261,1)</f>
        <v>0</v>
      </c>
      <c r="K261" s="10">
        <f t="shared" si="34"/>
        <v>161858</v>
      </c>
      <c r="L261" s="11">
        <f t="shared" si="34"/>
        <v>323.7</v>
      </c>
      <c r="M261" s="5" t="s">
        <v>51</v>
      </c>
      <c r="N261" s="1" t="s">
        <v>612</v>
      </c>
      <c r="O261" s="1" t="s">
        <v>480</v>
      </c>
      <c r="P261" s="1" t="s">
        <v>63</v>
      </c>
      <c r="Q261" s="1" t="s">
        <v>63</v>
      </c>
      <c r="R261" s="1" t="s">
        <v>62</v>
      </c>
      <c r="V261">
        <v>1</v>
      </c>
      <c r="AV261" s="1" t="s">
        <v>51</v>
      </c>
      <c r="AW261" s="1" t="s">
        <v>816</v>
      </c>
      <c r="AX261" s="1" t="s">
        <v>51</v>
      </c>
      <c r="AY261" s="1" t="s">
        <v>51</v>
      </c>
    </row>
    <row r="262" spans="1:51" ht="30" customHeight="1" x14ac:dyDescent="0.3">
      <c r="A262" s="5" t="s">
        <v>793</v>
      </c>
      <c r="B262" s="5" t="s">
        <v>478</v>
      </c>
      <c r="C262" s="5" t="s">
        <v>479</v>
      </c>
      <c r="D262" s="6">
        <v>1.2E-2</v>
      </c>
      <c r="E262" s="10">
        <f>'자재 및 노임단가'!O54</f>
        <v>0</v>
      </c>
      <c r="F262" s="11">
        <f>TRUNC(E262*D262,1)</f>
        <v>0</v>
      </c>
      <c r="G262" s="10">
        <f>'자재 및 노임단가'!P54</f>
        <v>249977</v>
      </c>
      <c r="H262" s="11">
        <f>TRUNC(G262*D262,1)</f>
        <v>2999.7</v>
      </c>
      <c r="I262" s="10">
        <f>'자재 및 노임단가'!V54</f>
        <v>0</v>
      </c>
      <c r="J262" s="11">
        <f>TRUNC(I262*D262,1)</f>
        <v>0</v>
      </c>
      <c r="K262" s="10">
        <f t="shared" si="34"/>
        <v>249977</v>
      </c>
      <c r="L262" s="11">
        <f t="shared" si="34"/>
        <v>2999.7</v>
      </c>
      <c r="M262" s="5" t="s">
        <v>51</v>
      </c>
      <c r="N262" s="1" t="s">
        <v>612</v>
      </c>
      <c r="O262" s="1" t="s">
        <v>794</v>
      </c>
      <c r="P262" s="1" t="s">
        <v>63</v>
      </c>
      <c r="Q262" s="1" t="s">
        <v>63</v>
      </c>
      <c r="R262" s="1" t="s">
        <v>62</v>
      </c>
      <c r="V262">
        <v>1</v>
      </c>
      <c r="AV262" s="1" t="s">
        <v>51</v>
      </c>
      <c r="AW262" s="1" t="s">
        <v>815</v>
      </c>
      <c r="AX262" s="1" t="s">
        <v>51</v>
      </c>
      <c r="AY262" s="1" t="s">
        <v>51</v>
      </c>
    </row>
    <row r="263" spans="1:51" ht="30" customHeight="1" x14ac:dyDescent="0.3">
      <c r="A263" s="5" t="s">
        <v>477</v>
      </c>
      <c r="B263" s="5" t="s">
        <v>478</v>
      </c>
      <c r="C263" s="5" t="s">
        <v>479</v>
      </c>
      <c r="D263" s="6">
        <v>2E-3</v>
      </c>
      <c r="E263" s="10">
        <f>'자재 및 노임단가'!O45</f>
        <v>0</v>
      </c>
      <c r="F263" s="11">
        <f>TRUNC(E263*D263,1)</f>
        <v>0</v>
      </c>
      <c r="G263" s="10">
        <f>'자재 및 노임단가'!P45</f>
        <v>161858</v>
      </c>
      <c r="H263" s="11">
        <f>TRUNC(G263*D263,1)</f>
        <v>323.7</v>
      </c>
      <c r="I263" s="10">
        <f>'자재 및 노임단가'!V45</f>
        <v>0</v>
      </c>
      <c r="J263" s="11">
        <f>TRUNC(I263*D263,1)</f>
        <v>0</v>
      </c>
      <c r="K263" s="10">
        <f t="shared" si="34"/>
        <v>161858</v>
      </c>
      <c r="L263" s="11">
        <f t="shared" si="34"/>
        <v>323.7</v>
      </c>
      <c r="M263" s="5" t="s">
        <v>51</v>
      </c>
      <c r="N263" s="1" t="s">
        <v>612</v>
      </c>
      <c r="O263" s="1" t="s">
        <v>480</v>
      </c>
      <c r="P263" s="1" t="s">
        <v>63</v>
      </c>
      <c r="Q263" s="1" t="s">
        <v>63</v>
      </c>
      <c r="R263" s="1" t="s">
        <v>62</v>
      </c>
      <c r="V263">
        <v>1</v>
      </c>
      <c r="AV263" s="1" t="s">
        <v>51</v>
      </c>
      <c r="AW263" s="1" t="s">
        <v>816</v>
      </c>
      <c r="AX263" s="1" t="s">
        <v>51</v>
      </c>
      <c r="AY263" s="1" t="s">
        <v>51</v>
      </c>
    </row>
    <row r="264" spans="1:51" ht="30" customHeight="1" x14ac:dyDescent="0.3">
      <c r="A264" s="5" t="s">
        <v>797</v>
      </c>
      <c r="B264" s="5" t="s">
        <v>676</v>
      </c>
      <c r="C264" s="5" t="s">
        <v>511</v>
      </c>
      <c r="D264" s="6">
        <v>1</v>
      </c>
      <c r="E264" s="10">
        <f>TRUNC(SUMIF(V260:V264, RIGHTB(O264, 1), H260:H264)*U264, 2)</f>
        <v>132.93</v>
      </c>
      <c r="F264" s="11">
        <f>TRUNC(E264*D264,1)</f>
        <v>132.9</v>
      </c>
      <c r="G264" s="10">
        <v>0</v>
      </c>
      <c r="H264" s="11">
        <f>TRUNC(G264*D264,1)</f>
        <v>0</v>
      </c>
      <c r="I264" s="10">
        <v>0</v>
      </c>
      <c r="J264" s="11">
        <f>TRUNC(I264*D264,1)</f>
        <v>0</v>
      </c>
      <c r="K264" s="10">
        <f t="shared" si="34"/>
        <v>132.9</v>
      </c>
      <c r="L264" s="11">
        <f t="shared" si="34"/>
        <v>132.9</v>
      </c>
      <c r="M264" s="5" t="s">
        <v>51</v>
      </c>
      <c r="N264" s="1" t="s">
        <v>612</v>
      </c>
      <c r="O264" s="1" t="s">
        <v>512</v>
      </c>
      <c r="P264" s="1" t="s">
        <v>63</v>
      </c>
      <c r="Q264" s="1" t="s">
        <v>63</v>
      </c>
      <c r="R264" s="1" t="s">
        <v>63</v>
      </c>
      <c r="S264">
        <v>1</v>
      </c>
      <c r="T264">
        <v>0</v>
      </c>
      <c r="U264">
        <v>0.02</v>
      </c>
      <c r="AV264" s="1" t="s">
        <v>51</v>
      </c>
      <c r="AW264" s="1" t="s">
        <v>817</v>
      </c>
      <c r="AX264" s="1" t="s">
        <v>51</v>
      </c>
      <c r="AY264" s="1" t="s">
        <v>51</v>
      </c>
    </row>
    <row r="265" spans="1:51" ht="30" customHeight="1" x14ac:dyDescent="0.3">
      <c r="A265" s="5" t="s">
        <v>476</v>
      </c>
      <c r="B265" s="5" t="s">
        <v>51</v>
      </c>
      <c r="C265" s="5" t="s">
        <v>51</v>
      </c>
      <c r="D265" s="6"/>
      <c r="E265" s="10"/>
      <c r="F265" s="11">
        <f>TRUNC(SUMIF(N260:N264, N259, F260:F264),0)</f>
        <v>132</v>
      </c>
      <c r="G265" s="10"/>
      <c r="H265" s="11">
        <f>TRUNC(SUMIF(N260:N264, N259, H260:H264),0)</f>
        <v>6646</v>
      </c>
      <c r="I265" s="10"/>
      <c r="J265" s="11">
        <f>TRUNC(SUMIF(N260:N264, N259, J260:J264),0)</f>
        <v>0</v>
      </c>
      <c r="K265" s="10"/>
      <c r="L265" s="11">
        <f>F265+H265+J265</f>
        <v>6778</v>
      </c>
      <c r="M265" s="5" t="s">
        <v>51</v>
      </c>
      <c r="N265" s="1" t="s">
        <v>72</v>
      </c>
      <c r="O265" s="1" t="s">
        <v>72</v>
      </c>
      <c r="P265" s="1" t="s">
        <v>51</v>
      </c>
      <c r="Q265" s="1" t="s">
        <v>51</v>
      </c>
      <c r="R265" s="1" t="s">
        <v>51</v>
      </c>
      <c r="AV265" s="1" t="s">
        <v>51</v>
      </c>
      <c r="AW265" s="1" t="s">
        <v>51</v>
      </c>
      <c r="AX265" s="1" t="s">
        <v>51</v>
      </c>
      <c r="AY265" s="1" t="s">
        <v>51</v>
      </c>
    </row>
    <row r="266" spans="1:51" ht="30" customHeight="1" x14ac:dyDescent="0.3">
      <c r="A266" s="6"/>
      <c r="B266" s="6"/>
      <c r="C266" s="6"/>
      <c r="D266" s="6"/>
      <c r="E266" s="10"/>
      <c r="F266" s="11"/>
      <c r="G266" s="10"/>
      <c r="H266" s="11"/>
      <c r="I266" s="10"/>
      <c r="J266" s="11"/>
      <c r="K266" s="10"/>
      <c r="L266" s="11"/>
      <c r="M266" s="6"/>
    </row>
    <row r="267" spans="1:51" ht="30" customHeight="1" x14ac:dyDescent="0.3">
      <c r="A267" s="45" t="s">
        <v>818</v>
      </c>
      <c r="B267" s="45"/>
      <c r="C267" s="45"/>
      <c r="D267" s="45"/>
      <c r="E267" s="46"/>
      <c r="F267" s="47"/>
      <c r="G267" s="46"/>
      <c r="H267" s="47"/>
      <c r="I267" s="46"/>
      <c r="J267" s="47"/>
      <c r="K267" s="46"/>
      <c r="L267" s="47"/>
      <c r="M267" s="45"/>
      <c r="N267" s="1" t="s">
        <v>621</v>
      </c>
    </row>
    <row r="268" spans="1:51" ht="30" customHeight="1" x14ac:dyDescent="0.3">
      <c r="A268" s="5" t="s">
        <v>793</v>
      </c>
      <c r="B268" s="5" t="s">
        <v>478</v>
      </c>
      <c r="C268" s="5" t="s">
        <v>479</v>
      </c>
      <c r="D268" s="6">
        <v>0.01</v>
      </c>
      <c r="E268" s="10">
        <f>'자재 및 노임단가'!O54</f>
        <v>0</v>
      </c>
      <c r="F268" s="11">
        <f>TRUNC(E268*D268,1)</f>
        <v>0</v>
      </c>
      <c r="G268" s="10">
        <f>'자재 및 노임단가'!P54</f>
        <v>249977</v>
      </c>
      <c r="H268" s="11">
        <f>TRUNC(G268*D268,1)</f>
        <v>2499.6999999999998</v>
      </c>
      <c r="I268" s="10">
        <f>'자재 및 노임단가'!V54</f>
        <v>0</v>
      </c>
      <c r="J268" s="11">
        <f>TRUNC(I268*D268,1)</f>
        <v>0</v>
      </c>
      <c r="K268" s="10">
        <f t="shared" ref="K268:L271" si="35">TRUNC(E268+G268+I268,1)</f>
        <v>249977</v>
      </c>
      <c r="L268" s="11">
        <f t="shared" si="35"/>
        <v>2499.6999999999998</v>
      </c>
      <c r="M268" s="5" t="s">
        <v>51</v>
      </c>
      <c r="N268" s="1" t="s">
        <v>621</v>
      </c>
      <c r="O268" s="1" t="s">
        <v>794</v>
      </c>
      <c r="P268" s="1" t="s">
        <v>63</v>
      </c>
      <c r="Q268" s="1" t="s">
        <v>63</v>
      </c>
      <c r="R268" s="1" t="s">
        <v>62</v>
      </c>
      <c r="V268">
        <v>1</v>
      </c>
      <c r="W268">
        <v>2</v>
      </c>
      <c r="AV268" s="1" t="s">
        <v>51</v>
      </c>
      <c r="AW268" s="1" t="s">
        <v>819</v>
      </c>
      <c r="AX268" s="1" t="s">
        <v>51</v>
      </c>
      <c r="AY268" s="1" t="s">
        <v>51</v>
      </c>
    </row>
    <row r="269" spans="1:51" ht="30" customHeight="1" x14ac:dyDescent="0.3">
      <c r="A269" s="5" t="s">
        <v>477</v>
      </c>
      <c r="B269" s="5" t="s">
        <v>478</v>
      </c>
      <c r="C269" s="5" t="s">
        <v>479</v>
      </c>
      <c r="D269" s="6">
        <v>1E-3</v>
      </c>
      <c r="E269" s="10">
        <f>'자재 및 노임단가'!O45</f>
        <v>0</v>
      </c>
      <c r="F269" s="11">
        <f>TRUNC(E269*D269,1)</f>
        <v>0</v>
      </c>
      <c r="G269" s="10">
        <f>'자재 및 노임단가'!P45</f>
        <v>161858</v>
      </c>
      <c r="H269" s="11">
        <f>TRUNC(G269*D269,1)</f>
        <v>161.80000000000001</v>
      </c>
      <c r="I269" s="10">
        <f>'자재 및 노임단가'!V45</f>
        <v>0</v>
      </c>
      <c r="J269" s="11">
        <f>TRUNC(I269*D269,1)</f>
        <v>0</v>
      </c>
      <c r="K269" s="10">
        <f t="shared" si="35"/>
        <v>161858</v>
      </c>
      <c r="L269" s="11">
        <f t="shared" si="35"/>
        <v>161.80000000000001</v>
      </c>
      <c r="M269" s="5" t="s">
        <v>51</v>
      </c>
      <c r="N269" s="1" t="s">
        <v>621</v>
      </c>
      <c r="O269" s="1" t="s">
        <v>480</v>
      </c>
      <c r="P269" s="1" t="s">
        <v>63</v>
      </c>
      <c r="Q269" s="1" t="s">
        <v>63</v>
      </c>
      <c r="R269" s="1" t="s">
        <v>62</v>
      </c>
      <c r="V269">
        <v>1</v>
      </c>
      <c r="W269">
        <v>2</v>
      </c>
      <c r="AV269" s="1" t="s">
        <v>51</v>
      </c>
      <c r="AW269" s="1" t="s">
        <v>820</v>
      </c>
      <c r="AX269" s="1" t="s">
        <v>51</v>
      </c>
      <c r="AY269" s="1" t="s">
        <v>51</v>
      </c>
    </row>
    <row r="270" spans="1:51" ht="30" customHeight="1" x14ac:dyDescent="0.3">
      <c r="A270" s="5" t="s">
        <v>797</v>
      </c>
      <c r="B270" s="5" t="s">
        <v>510</v>
      </c>
      <c r="C270" s="5" t="s">
        <v>511</v>
      </c>
      <c r="D270" s="6">
        <v>1</v>
      </c>
      <c r="E270" s="10">
        <f>TRUNC(SUMIF(V268:V271, RIGHTB(O270, 1), H268:H271)*U270, 2)</f>
        <v>79.84</v>
      </c>
      <c r="F270" s="11">
        <f>TRUNC(E270*D270,1)</f>
        <v>79.8</v>
      </c>
      <c r="G270" s="10">
        <v>0</v>
      </c>
      <c r="H270" s="11">
        <f>TRUNC(G270*D270,1)</f>
        <v>0</v>
      </c>
      <c r="I270" s="10">
        <v>0</v>
      </c>
      <c r="J270" s="11">
        <f>TRUNC(I270*D270,1)</f>
        <v>0</v>
      </c>
      <c r="K270" s="10">
        <f t="shared" si="35"/>
        <v>79.8</v>
      </c>
      <c r="L270" s="11">
        <f t="shared" si="35"/>
        <v>79.8</v>
      </c>
      <c r="M270" s="5" t="s">
        <v>51</v>
      </c>
      <c r="N270" s="1" t="s">
        <v>621</v>
      </c>
      <c r="O270" s="1" t="s">
        <v>512</v>
      </c>
      <c r="P270" s="1" t="s">
        <v>63</v>
      </c>
      <c r="Q270" s="1" t="s">
        <v>63</v>
      </c>
      <c r="R270" s="1" t="s">
        <v>63</v>
      </c>
      <c r="S270">
        <v>1</v>
      </c>
      <c r="T270">
        <v>0</v>
      </c>
      <c r="U270">
        <v>0.03</v>
      </c>
      <c r="AV270" s="1" t="s">
        <v>51</v>
      </c>
      <c r="AW270" s="1" t="s">
        <v>821</v>
      </c>
      <c r="AX270" s="1" t="s">
        <v>51</v>
      </c>
      <c r="AY270" s="1" t="s">
        <v>51</v>
      </c>
    </row>
    <row r="271" spans="1:51" ht="30" customHeight="1" x14ac:dyDescent="0.3">
      <c r="A271" s="5" t="s">
        <v>718</v>
      </c>
      <c r="B271" s="5" t="s">
        <v>799</v>
      </c>
      <c r="C271" s="5" t="s">
        <v>511</v>
      </c>
      <c r="D271" s="6">
        <v>1</v>
      </c>
      <c r="E271" s="10">
        <v>0</v>
      </c>
      <c r="F271" s="11">
        <f>TRUNC(E271*D271,1)</f>
        <v>0</v>
      </c>
      <c r="G271" s="10">
        <f>TRUNC(SUMIF(W268:W271, RIGHTB(O271, 1), H268:H271)*U271, 2)</f>
        <v>532.29999999999995</v>
      </c>
      <c r="H271" s="11">
        <f>TRUNC(G271*D271,1)</f>
        <v>532.29999999999995</v>
      </c>
      <c r="I271" s="10">
        <v>0</v>
      </c>
      <c r="J271" s="11">
        <f>TRUNC(I271*D271,1)</f>
        <v>0</v>
      </c>
      <c r="K271" s="10">
        <f t="shared" si="35"/>
        <v>532.29999999999995</v>
      </c>
      <c r="L271" s="11">
        <f t="shared" si="35"/>
        <v>532.29999999999995</v>
      </c>
      <c r="M271" s="5" t="s">
        <v>51</v>
      </c>
      <c r="N271" s="1" t="s">
        <v>621</v>
      </c>
      <c r="O271" s="1" t="s">
        <v>720</v>
      </c>
      <c r="P271" s="1" t="s">
        <v>63</v>
      </c>
      <c r="Q271" s="1" t="s">
        <v>63</v>
      </c>
      <c r="R271" s="1" t="s">
        <v>63</v>
      </c>
      <c r="S271">
        <v>1</v>
      </c>
      <c r="T271">
        <v>1</v>
      </c>
      <c r="U271">
        <v>0.2</v>
      </c>
      <c r="AV271" s="1" t="s">
        <v>51</v>
      </c>
      <c r="AW271" s="1" t="s">
        <v>822</v>
      </c>
      <c r="AX271" s="1" t="s">
        <v>51</v>
      </c>
      <c r="AY271" s="1" t="s">
        <v>51</v>
      </c>
    </row>
    <row r="272" spans="1:51" ht="30" customHeight="1" x14ac:dyDescent="0.3">
      <c r="A272" s="5" t="s">
        <v>476</v>
      </c>
      <c r="B272" s="5" t="s">
        <v>51</v>
      </c>
      <c r="C272" s="5" t="s">
        <v>51</v>
      </c>
      <c r="D272" s="6"/>
      <c r="E272" s="10"/>
      <c r="F272" s="11">
        <f>TRUNC(SUMIF(N268:N271, N267, F268:F271),0)</f>
        <v>79</v>
      </c>
      <c r="G272" s="10"/>
      <c r="H272" s="11">
        <f>TRUNC(SUMIF(N268:N271, N267, H268:H271),0)</f>
        <v>3193</v>
      </c>
      <c r="I272" s="10"/>
      <c r="J272" s="11">
        <f>TRUNC(SUMIF(N268:N271, N267, J268:J271),0)</f>
        <v>0</v>
      </c>
      <c r="K272" s="10"/>
      <c r="L272" s="11">
        <f>F272+H272+J272</f>
        <v>3272</v>
      </c>
      <c r="M272" s="5" t="s">
        <v>51</v>
      </c>
      <c r="N272" s="1" t="s">
        <v>72</v>
      </c>
      <c r="O272" s="1" t="s">
        <v>72</v>
      </c>
      <c r="P272" s="1" t="s">
        <v>51</v>
      </c>
      <c r="Q272" s="1" t="s">
        <v>51</v>
      </c>
      <c r="R272" s="1" t="s">
        <v>51</v>
      </c>
      <c r="AV272" s="1" t="s">
        <v>51</v>
      </c>
      <c r="AW272" s="1" t="s">
        <v>51</v>
      </c>
      <c r="AX272" s="1" t="s">
        <v>51</v>
      </c>
      <c r="AY272" s="1" t="s">
        <v>51</v>
      </c>
    </row>
    <row r="273" spans="1:51" ht="30" customHeight="1" x14ac:dyDescent="0.3">
      <c r="A273" s="6"/>
      <c r="B273" s="6"/>
      <c r="C273" s="6"/>
      <c r="D273" s="6"/>
      <c r="E273" s="10"/>
      <c r="F273" s="11"/>
      <c r="G273" s="10"/>
      <c r="H273" s="11"/>
      <c r="I273" s="10"/>
      <c r="J273" s="11"/>
      <c r="K273" s="10"/>
      <c r="L273" s="11"/>
      <c r="M273" s="6"/>
    </row>
    <row r="274" spans="1:51" ht="30" customHeight="1" x14ac:dyDescent="0.3">
      <c r="A274" s="45" t="s">
        <v>823</v>
      </c>
      <c r="B274" s="45"/>
      <c r="C274" s="45"/>
      <c r="D274" s="45"/>
      <c r="E274" s="46"/>
      <c r="F274" s="47"/>
      <c r="G274" s="46"/>
      <c r="H274" s="47"/>
      <c r="I274" s="46"/>
      <c r="J274" s="47"/>
      <c r="K274" s="46"/>
      <c r="L274" s="47"/>
      <c r="M274" s="45"/>
      <c r="N274" s="1" t="s">
        <v>625</v>
      </c>
    </row>
    <row r="275" spans="1:51" ht="30" customHeight="1" x14ac:dyDescent="0.3">
      <c r="A275" s="5" t="s">
        <v>793</v>
      </c>
      <c r="B275" s="5" t="s">
        <v>478</v>
      </c>
      <c r="C275" s="5" t="s">
        <v>479</v>
      </c>
      <c r="D275" s="6">
        <v>1.2E-2</v>
      </c>
      <c r="E275" s="10">
        <f>'자재 및 노임단가'!O54</f>
        <v>0</v>
      </c>
      <c r="F275" s="11">
        <f t="shared" ref="F275:F280" si="36">TRUNC(E275*D275,1)</f>
        <v>0</v>
      </c>
      <c r="G275" s="10">
        <f>'자재 및 노임단가'!P54</f>
        <v>249977</v>
      </c>
      <c r="H275" s="11">
        <f t="shared" ref="H275:H280" si="37">TRUNC(G275*D275,1)</f>
        <v>2999.7</v>
      </c>
      <c r="I275" s="10">
        <f>'자재 및 노임단가'!V54</f>
        <v>0</v>
      </c>
      <c r="J275" s="11">
        <f t="shared" ref="J275:J280" si="38">TRUNC(I275*D275,1)</f>
        <v>0</v>
      </c>
      <c r="K275" s="10">
        <f t="shared" ref="K275:L280" si="39">TRUNC(E275+G275+I275,1)</f>
        <v>249977</v>
      </c>
      <c r="L275" s="11">
        <f t="shared" si="39"/>
        <v>2999.7</v>
      </c>
      <c r="M275" s="5" t="s">
        <v>51</v>
      </c>
      <c r="N275" s="1" t="s">
        <v>625</v>
      </c>
      <c r="O275" s="1" t="s">
        <v>794</v>
      </c>
      <c r="P275" s="1" t="s">
        <v>63</v>
      </c>
      <c r="Q275" s="1" t="s">
        <v>63</v>
      </c>
      <c r="R275" s="1" t="s">
        <v>62</v>
      </c>
      <c r="V275">
        <v>1</v>
      </c>
      <c r="W275">
        <v>2</v>
      </c>
      <c r="AV275" s="1" t="s">
        <v>51</v>
      </c>
      <c r="AW275" s="1" t="s">
        <v>824</v>
      </c>
      <c r="AX275" s="1" t="s">
        <v>51</v>
      </c>
      <c r="AY275" s="1" t="s">
        <v>51</v>
      </c>
    </row>
    <row r="276" spans="1:51" ht="30" customHeight="1" x14ac:dyDescent="0.3">
      <c r="A276" s="5" t="s">
        <v>477</v>
      </c>
      <c r="B276" s="5" t="s">
        <v>478</v>
      </c>
      <c r="C276" s="5" t="s">
        <v>479</v>
      </c>
      <c r="D276" s="6">
        <v>2E-3</v>
      </c>
      <c r="E276" s="10">
        <f>'자재 및 노임단가'!O45</f>
        <v>0</v>
      </c>
      <c r="F276" s="11">
        <f t="shared" si="36"/>
        <v>0</v>
      </c>
      <c r="G276" s="10">
        <f>'자재 및 노임단가'!P45</f>
        <v>161858</v>
      </c>
      <c r="H276" s="11">
        <f t="shared" si="37"/>
        <v>323.7</v>
      </c>
      <c r="I276" s="10">
        <f>'자재 및 노임단가'!V45</f>
        <v>0</v>
      </c>
      <c r="J276" s="11">
        <f t="shared" si="38"/>
        <v>0</v>
      </c>
      <c r="K276" s="10">
        <f t="shared" si="39"/>
        <v>161858</v>
      </c>
      <c r="L276" s="11">
        <f t="shared" si="39"/>
        <v>323.7</v>
      </c>
      <c r="M276" s="5" t="s">
        <v>51</v>
      </c>
      <c r="N276" s="1" t="s">
        <v>625</v>
      </c>
      <c r="O276" s="1" t="s">
        <v>480</v>
      </c>
      <c r="P276" s="1" t="s">
        <v>63</v>
      </c>
      <c r="Q276" s="1" t="s">
        <v>63</v>
      </c>
      <c r="R276" s="1" t="s">
        <v>62</v>
      </c>
      <c r="V276">
        <v>1</v>
      </c>
      <c r="W276">
        <v>2</v>
      </c>
      <c r="AV276" s="1" t="s">
        <v>51</v>
      </c>
      <c r="AW276" s="1" t="s">
        <v>825</v>
      </c>
      <c r="AX276" s="1" t="s">
        <v>51</v>
      </c>
      <c r="AY276" s="1" t="s">
        <v>51</v>
      </c>
    </row>
    <row r="277" spans="1:51" ht="30" customHeight="1" x14ac:dyDescent="0.3">
      <c r="A277" s="5" t="s">
        <v>793</v>
      </c>
      <c r="B277" s="5" t="s">
        <v>478</v>
      </c>
      <c r="C277" s="5" t="s">
        <v>479</v>
      </c>
      <c r="D277" s="6">
        <v>1.2E-2</v>
      </c>
      <c r="E277" s="10">
        <f>'자재 및 노임단가'!O54</f>
        <v>0</v>
      </c>
      <c r="F277" s="11">
        <f t="shared" si="36"/>
        <v>0</v>
      </c>
      <c r="G277" s="10">
        <f>'자재 및 노임단가'!P54</f>
        <v>249977</v>
      </c>
      <c r="H277" s="11">
        <f t="shared" si="37"/>
        <v>2999.7</v>
      </c>
      <c r="I277" s="10">
        <f>'자재 및 노임단가'!V54</f>
        <v>0</v>
      </c>
      <c r="J277" s="11">
        <f t="shared" si="38"/>
        <v>0</v>
      </c>
      <c r="K277" s="10">
        <f t="shared" si="39"/>
        <v>249977</v>
      </c>
      <c r="L277" s="11">
        <f t="shared" si="39"/>
        <v>2999.7</v>
      </c>
      <c r="M277" s="5" t="s">
        <v>51</v>
      </c>
      <c r="N277" s="1" t="s">
        <v>625</v>
      </c>
      <c r="O277" s="1" t="s">
        <v>794</v>
      </c>
      <c r="P277" s="1" t="s">
        <v>63</v>
      </c>
      <c r="Q277" s="1" t="s">
        <v>63</v>
      </c>
      <c r="R277" s="1" t="s">
        <v>62</v>
      </c>
      <c r="V277">
        <v>1</v>
      </c>
      <c r="W277">
        <v>2</v>
      </c>
      <c r="AV277" s="1" t="s">
        <v>51</v>
      </c>
      <c r="AW277" s="1" t="s">
        <v>824</v>
      </c>
      <c r="AX277" s="1" t="s">
        <v>51</v>
      </c>
      <c r="AY277" s="1" t="s">
        <v>51</v>
      </c>
    </row>
    <row r="278" spans="1:51" ht="30" customHeight="1" x14ac:dyDescent="0.3">
      <c r="A278" s="5" t="s">
        <v>477</v>
      </c>
      <c r="B278" s="5" t="s">
        <v>478</v>
      </c>
      <c r="C278" s="5" t="s">
        <v>479</v>
      </c>
      <c r="D278" s="6">
        <v>2E-3</v>
      </c>
      <c r="E278" s="10">
        <f>'자재 및 노임단가'!O45</f>
        <v>0</v>
      </c>
      <c r="F278" s="11">
        <f t="shared" si="36"/>
        <v>0</v>
      </c>
      <c r="G278" s="10">
        <f>'자재 및 노임단가'!P45</f>
        <v>161858</v>
      </c>
      <c r="H278" s="11">
        <f t="shared" si="37"/>
        <v>323.7</v>
      </c>
      <c r="I278" s="10">
        <f>'자재 및 노임단가'!V45</f>
        <v>0</v>
      </c>
      <c r="J278" s="11">
        <f t="shared" si="38"/>
        <v>0</v>
      </c>
      <c r="K278" s="10">
        <f t="shared" si="39"/>
        <v>161858</v>
      </c>
      <c r="L278" s="11">
        <f t="shared" si="39"/>
        <v>323.7</v>
      </c>
      <c r="M278" s="5" t="s">
        <v>51</v>
      </c>
      <c r="N278" s="1" t="s">
        <v>625</v>
      </c>
      <c r="O278" s="1" t="s">
        <v>480</v>
      </c>
      <c r="P278" s="1" t="s">
        <v>63</v>
      </c>
      <c r="Q278" s="1" t="s">
        <v>63</v>
      </c>
      <c r="R278" s="1" t="s">
        <v>62</v>
      </c>
      <c r="V278">
        <v>1</v>
      </c>
      <c r="W278">
        <v>2</v>
      </c>
      <c r="AV278" s="1" t="s">
        <v>51</v>
      </c>
      <c r="AW278" s="1" t="s">
        <v>825</v>
      </c>
      <c r="AX278" s="1" t="s">
        <v>51</v>
      </c>
      <c r="AY278" s="1" t="s">
        <v>51</v>
      </c>
    </row>
    <row r="279" spans="1:51" ht="30" customHeight="1" x14ac:dyDescent="0.3">
      <c r="A279" s="5" t="s">
        <v>797</v>
      </c>
      <c r="B279" s="5" t="s">
        <v>676</v>
      </c>
      <c r="C279" s="5" t="s">
        <v>511</v>
      </c>
      <c r="D279" s="6">
        <v>1</v>
      </c>
      <c r="E279" s="10">
        <f>TRUNC(SUMIF(V275:V280, RIGHTB(O279, 1), H275:H280)*U279, 2)</f>
        <v>132.93</v>
      </c>
      <c r="F279" s="11">
        <f t="shared" si="36"/>
        <v>132.9</v>
      </c>
      <c r="G279" s="10">
        <v>0</v>
      </c>
      <c r="H279" s="11">
        <f t="shared" si="37"/>
        <v>0</v>
      </c>
      <c r="I279" s="10">
        <v>0</v>
      </c>
      <c r="J279" s="11">
        <f t="shared" si="38"/>
        <v>0</v>
      </c>
      <c r="K279" s="10">
        <f t="shared" si="39"/>
        <v>132.9</v>
      </c>
      <c r="L279" s="11">
        <f t="shared" si="39"/>
        <v>132.9</v>
      </c>
      <c r="M279" s="5" t="s">
        <v>51</v>
      </c>
      <c r="N279" s="1" t="s">
        <v>625</v>
      </c>
      <c r="O279" s="1" t="s">
        <v>512</v>
      </c>
      <c r="P279" s="1" t="s">
        <v>63</v>
      </c>
      <c r="Q279" s="1" t="s">
        <v>63</v>
      </c>
      <c r="R279" s="1" t="s">
        <v>63</v>
      </c>
      <c r="S279">
        <v>1</v>
      </c>
      <c r="T279">
        <v>0</v>
      </c>
      <c r="U279">
        <v>0.02</v>
      </c>
      <c r="AV279" s="1" t="s">
        <v>51</v>
      </c>
      <c r="AW279" s="1" t="s">
        <v>826</v>
      </c>
      <c r="AX279" s="1" t="s">
        <v>51</v>
      </c>
      <c r="AY279" s="1" t="s">
        <v>51</v>
      </c>
    </row>
    <row r="280" spans="1:51" ht="30" customHeight="1" x14ac:dyDescent="0.3">
      <c r="A280" s="5" t="s">
        <v>718</v>
      </c>
      <c r="B280" s="5" t="s">
        <v>799</v>
      </c>
      <c r="C280" s="5" t="s">
        <v>511</v>
      </c>
      <c r="D280" s="6">
        <v>1</v>
      </c>
      <c r="E280" s="10">
        <v>0</v>
      </c>
      <c r="F280" s="11">
        <f t="shared" si="36"/>
        <v>0</v>
      </c>
      <c r="G280" s="10">
        <f>TRUNC(SUMIF(W275:W280, RIGHTB(O280, 1), H275:H280)*U280, 2)</f>
        <v>1329.36</v>
      </c>
      <c r="H280" s="11">
        <f t="shared" si="37"/>
        <v>1329.3</v>
      </c>
      <c r="I280" s="10">
        <v>0</v>
      </c>
      <c r="J280" s="11">
        <f t="shared" si="38"/>
        <v>0</v>
      </c>
      <c r="K280" s="10">
        <f t="shared" si="39"/>
        <v>1329.3</v>
      </c>
      <c r="L280" s="11">
        <f t="shared" si="39"/>
        <v>1329.3</v>
      </c>
      <c r="M280" s="5" t="s">
        <v>51</v>
      </c>
      <c r="N280" s="1" t="s">
        <v>625</v>
      </c>
      <c r="O280" s="1" t="s">
        <v>720</v>
      </c>
      <c r="P280" s="1" t="s">
        <v>63</v>
      </c>
      <c r="Q280" s="1" t="s">
        <v>63</v>
      </c>
      <c r="R280" s="1" t="s">
        <v>63</v>
      </c>
      <c r="S280">
        <v>1</v>
      </c>
      <c r="T280">
        <v>1</v>
      </c>
      <c r="U280">
        <v>0.2</v>
      </c>
      <c r="AV280" s="1" t="s">
        <v>51</v>
      </c>
      <c r="AW280" s="1" t="s">
        <v>827</v>
      </c>
      <c r="AX280" s="1" t="s">
        <v>51</v>
      </c>
      <c r="AY280" s="1" t="s">
        <v>51</v>
      </c>
    </row>
    <row r="281" spans="1:51" ht="30" customHeight="1" x14ac:dyDescent="0.3">
      <c r="A281" s="5" t="s">
        <v>476</v>
      </c>
      <c r="B281" s="5" t="s">
        <v>51</v>
      </c>
      <c r="C281" s="5" t="s">
        <v>51</v>
      </c>
      <c r="D281" s="6"/>
      <c r="E281" s="10"/>
      <c r="F281" s="11">
        <f>TRUNC(SUMIF(N275:N280, N274, F275:F280),0)</f>
        <v>132</v>
      </c>
      <c r="G281" s="10"/>
      <c r="H281" s="11">
        <f>TRUNC(SUMIF(N275:N280, N274, H275:H280),0)</f>
        <v>7976</v>
      </c>
      <c r="I281" s="10"/>
      <c r="J281" s="11">
        <f>TRUNC(SUMIF(N275:N280, N274, J275:J280),0)</f>
        <v>0</v>
      </c>
      <c r="K281" s="10"/>
      <c r="L281" s="11">
        <f>F281+H281+J281</f>
        <v>8108</v>
      </c>
      <c r="M281" s="5" t="s">
        <v>51</v>
      </c>
      <c r="N281" s="1" t="s">
        <v>72</v>
      </c>
      <c r="O281" s="1" t="s">
        <v>72</v>
      </c>
      <c r="P281" s="1" t="s">
        <v>51</v>
      </c>
      <c r="Q281" s="1" t="s">
        <v>51</v>
      </c>
      <c r="R281" s="1" t="s">
        <v>51</v>
      </c>
      <c r="AV281" s="1" t="s">
        <v>51</v>
      </c>
      <c r="AW281" s="1" t="s">
        <v>51</v>
      </c>
      <c r="AX281" s="1" t="s">
        <v>51</v>
      </c>
      <c r="AY281" s="1" t="s">
        <v>51</v>
      </c>
    </row>
    <row r="282" spans="1:51" ht="30" customHeight="1" x14ac:dyDescent="0.3">
      <c r="A282" s="6"/>
      <c r="B282" s="6"/>
      <c r="C282" s="6"/>
      <c r="D282" s="6"/>
      <c r="E282" s="10"/>
      <c r="F282" s="11"/>
      <c r="G282" s="10"/>
      <c r="H282" s="11"/>
      <c r="I282" s="10"/>
      <c r="J282" s="11"/>
      <c r="K282" s="10"/>
      <c r="L282" s="11"/>
      <c r="M282" s="6"/>
    </row>
    <row r="283" spans="1:51" ht="30" customHeight="1" x14ac:dyDescent="0.3">
      <c r="A283" s="45" t="s">
        <v>828</v>
      </c>
      <c r="B283" s="45"/>
      <c r="C283" s="45"/>
      <c r="D283" s="45"/>
      <c r="E283" s="46"/>
      <c r="F283" s="47"/>
      <c r="G283" s="46"/>
      <c r="H283" s="47"/>
      <c r="I283" s="46"/>
      <c r="J283" s="47"/>
      <c r="K283" s="46"/>
      <c r="L283" s="47"/>
      <c r="M283" s="45"/>
      <c r="N283" s="1" t="s">
        <v>634</v>
      </c>
    </row>
    <row r="284" spans="1:51" ht="30" customHeight="1" x14ac:dyDescent="0.3">
      <c r="A284" s="5" t="s">
        <v>829</v>
      </c>
      <c r="B284" s="5" t="s">
        <v>51</v>
      </c>
      <c r="C284" s="5" t="s">
        <v>391</v>
      </c>
      <c r="D284" s="6">
        <v>0.32500000000000001</v>
      </c>
      <c r="E284" s="10">
        <f>'자재 및 노임단가'!O31</f>
        <v>1150</v>
      </c>
      <c r="F284" s="11">
        <f>TRUNC(E284*D284,1)</f>
        <v>373.7</v>
      </c>
      <c r="G284" s="10">
        <f>'자재 및 노임단가'!P31</f>
        <v>0</v>
      </c>
      <c r="H284" s="11">
        <f>TRUNC(G284*D284,1)</f>
        <v>0</v>
      </c>
      <c r="I284" s="10">
        <f>'자재 및 노임단가'!V31</f>
        <v>0</v>
      </c>
      <c r="J284" s="11">
        <f>TRUNC(I284*D284,1)</f>
        <v>0</v>
      </c>
      <c r="K284" s="10">
        <f>TRUNC(E284+G284+I284,1)</f>
        <v>1150</v>
      </c>
      <c r="L284" s="11">
        <f>TRUNC(F284+H284+J284,1)</f>
        <v>373.7</v>
      </c>
      <c r="M284" s="5" t="s">
        <v>51</v>
      </c>
      <c r="N284" s="1" t="s">
        <v>634</v>
      </c>
      <c r="O284" s="1" t="s">
        <v>830</v>
      </c>
      <c r="P284" s="1" t="s">
        <v>63</v>
      </c>
      <c r="Q284" s="1" t="s">
        <v>63</v>
      </c>
      <c r="R284" s="1" t="s">
        <v>62</v>
      </c>
      <c r="AV284" s="1" t="s">
        <v>51</v>
      </c>
      <c r="AW284" s="1" t="s">
        <v>831</v>
      </c>
      <c r="AX284" s="1" t="s">
        <v>51</v>
      </c>
      <c r="AY284" s="1" t="s">
        <v>51</v>
      </c>
    </row>
    <row r="285" spans="1:51" ht="30" customHeight="1" x14ac:dyDescent="0.3">
      <c r="A285" s="5" t="s">
        <v>802</v>
      </c>
      <c r="B285" s="5" t="s">
        <v>803</v>
      </c>
      <c r="C285" s="5" t="s">
        <v>391</v>
      </c>
      <c r="D285" s="6">
        <v>0.66700000000000004</v>
      </c>
      <c r="E285" s="10">
        <f>'자재 및 노임단가'!O28</f>
        <v>728</v>
      </c>
      <c r="F285" s="11">
        <f>TRUNC(E285*D285,1)</f>
        <v>485.5</v>
      </c>
      <c r="G285" s="10">
        <f>'자재 및 노임단가'!P28</f>
        <v>0</v>
      </c>
      <c r="H285" s="11">
        <f>TRUNC(G285*D285,1)</f>
        <v>0</v>
      </c>
      <c r="I285" s="10">
        <f>'자재 및 노임단가'!V28</f>
        <v>0</v>
      </c>
      <c r="J285" s="11">
        <f>TRUNC(I285*D285,1)</f>
        <v>0</v>
      </c>
      <c r="K285" s="10">
        <f>TRUNC(E285+G285+I285,1)</f>
        <v>728</v>
      </c>
      <c r="L285" s="11">
        <f>TRUNC(F285+H285+J285,1)</f>
        <v>485.5</v>
      </c>
      <c r="M285" s="5" t="s">
        <v>51</v>
      </c>
      <c r="N285" s="1" t="s">
        <v>634</v>
      </c>
      <c r="O285" s="1" t="s">
        <v>804</v>
      </c>
      <c r="P285" s="1" t="s">
        <v>63</v>
      </c>
      <c r="Q285" s="1" t="s">
        <v>63</v>
      </c>
      <c r="R285" s="1" t="s">
        <v>62</v>
      </c>
      <c r="AV285" s="1" t="s">
        <v>51</v>
      </c>
      <c r="AW285" s="1" t="s">
        <v>832</v>
      </c>
      <c r="AX285" s="1" t="s">
        <v>51</v>
      </c>
      <c r="AY285" s="1" t="s">
        <v>51</v>
      </c>
    </row>
    <row r="286" spans="1:51" ht="30" customHeight="1" x14ac:dyDescent="0.3">
      <c r="A286" s="5" t="s">
        <v>476</v>
      </c>
      <c r="B286" s="5" t="s">
        <v>51</v>
      </c>
      <c r="C286" s="5" t="s">
        <v>51</v>
      </c>
      <c r="D286" s="6"/>
      <c r="E286" s="10"/>
      <c r="F286" s="11">
        <f>TRUNC(SUMIF(N284:N285, N283, F284:F285),0)</f>
        <v>859</v>
      </c>
      <c r="G286" s="10"/>
      <c r="H286" s="11">
        <f>TRUNC(SUMIF(N284:N285, N283, H284:H285),0)</f>
        <v>0</v>
      </c>
      <c r="I286" s="10"/>
      <c r="J286" s="11">
        <f>TRUNC(SUMIF(N284:N285, N283, J284:J285),0)</f>
        <v>0</v>
      </c>
      <c r="K286" s="10"/>
      <c r="L286" s="11">
        <f>F286+H286+J286</f>
        <v>859</v>
      </c>
      <c r="M286" s="5" t="s">
        <v>51</v>
      </c>
      <c r="N286" s="1" t="s">
        <v>72</v>
      </c>
      <c r="O286" s="1" t="s">
        <v>72</v>
      </c>
      <c r="P286" s="1" t="s">
        <v>51</v>
      </c>
      <c r="Q286" s="1" t="s">
        <v>51</v>
      </c>
      <c r="R286" s="1" t="s">
        <v>51</v>
      </c>
      <c r="AV286" s="1" t="s">
        <v>51</v>
      </c>
      <c r="AW286" s="1" t="s">
        <v>51</v>
      </c>
      <c r="AX286" s="1" t="s">
        <v>51</v>
      </c>
      <c r="AY286" s="1" t="s">
        <v>51</v>
      </c>
    </row>
    <row r="287" spans="1:51" ht="30" customHeight="1" x14ac:dyDescent="0.3">
      <c r="A287" s="6"/>
      <c r="B287" s="6"/>
      <c r="C287" s="6"/>
      <c r="D287" s="6"/>
      <c r="E287" s="10"/>
      <c r="F287" s="11"/>
      <c r="G287" s="10"/>
      <c r="H287" s="11"/>
      <c r="I287" s="10"/>
      <c r="J287" s="11"/>
      <c r="K287" s="10"/>
      <c r="L287" s="11"/>
      <c r="M287" s="6"/>
    </row>
    <row r="288" spans="1:51" ht="30" customHeight="1" x14ac:dyDescent="0.3">
      <c r="A288" s="45" t="s">
        <v>833</v>
      </c>
      <c r="B288" s="45"/>
      <c r="C288" s="45"/>
      <c r="D288" s="45"/>
      <c r="E288" s="46"/>
      <c r="F288" s="47"/>
      <c r="G288" s="46"/>
      <c r="H288" s="47"/>
      <c r="I288" s="46"/>
      <c r="J288" s="47"/>
      <c r="K288" s="46"/>
      <c r="L288" s="47"/>
      <c r="M288" s="45"/>
      <c r="N288" s="1" t="s">
        <v>639</v>
      </c>
    </row>
    <row r="289" spans="1:51" ht="30" customHeight="1" x14ac:dyDescent="0.3">
      <c r="A289" s="5" t="s">
        <v>793</v>
      </c>
      <c r="B289" s="5" t="s">
        <v>478</v>
      </c>
      <c r="C289" s="5" t="s">
        <v>479</v>
      </c>
      <c r="D289" s="6">
        <v>6.6000000000000003E-2</v>
      </c>
      <c r="E289" s="10">
        <f>'자재 및 노임단가'!O54</f>
        <v>0</v>
      </c>
      <c r="F289" s="11">
        <f>TRUNC(E289*D289,1)</f>
        <v>0</v>
      </c>
      <c r="G289" s="10">
        <f>'자재 및 노임단가'!P54</f>
        <v>249977</v>
      </c>
      <c r="H289" s="11">
        <f>TRUNC(G289*D289,1)</f>
        <v>16498.400000000001</v>
      </c>
      <c r="I289" s="10">
        <f>'자재 및 노임단가'!V54</f>
        <v>0</v>
      </c>
      <c r="J289" s="11">
        <f>TRUNC(I289*D289,1)</f>
        <v>0</v>
      </c>
      <c r="K289" s="10">
        <f t="shared" ref="K289:L292" si="40">TRUNC(E289+G289+I289,1)</f>
        <v>249977</v>
      </c>
      <c r="L289" s="11">
        <f t="shared" si="40"/>
        <v>16498.400000000001</v>
      </c>
      <c r="M289" s="5" t="s">
        <v>51</v>
      </c>
      <c r="N289" s="1" t="s">
        <v>639</v>
      </c>
      <c r="O289" s="1" t="s">
        <v>794</v>
      </c>
      <c r="P289" s="1" t="s">
        <v>63</v>
      </c>
      <c r="Q289" s="1" t="s">
        <v>63</v>
      </c>
      <c r="R289" s="1" t="s">
        <v>62</v>
      </c>
      <c r="V289">
        <v>1</v>
      </c>
      <c r="W289">
        <v>2</v>
      </c>
      <c r="AV289" s="1" t="s">
        <v>51</v>
      </c>
      <c r="AW289" s="1" t="s">
        <v>835</v>
      </c>
      <c r="AX289" s="1" t="s">
        <v>51</v>
      </c>
      <c r="AY289" s="1" t="s">
        <v>51</v>
      </c>
    </row>
    <row r="290" spans="1:51" ht="30" customHeight="1" x14ac:dyDescent="0.3">
      <c r="A290" s="5" t="s">
        <v>477</v>
      </c>
      <c r="B290" s="5" t="s">
        <v>478</v>
      </c>
      <c r="C290" s="5" t="s">
        <v>479</v>
      </c>
      <c r="D290" s="6">
        <v>1.7999999999999999E-2</v>
      </c>
      <c r="E290" s="10">
        <f>'자재 및 노임단가'!O45</f>
        <v>0</v>
      </c>
      <c r="F290" s="11">
        <f>TRUNC(E290*D290,1)</f>
        <v>0</v>
      </c>
      <c r="G290" s="10">
        <f>'자재 및 노임단가'!P45</f>
        <v>161858</v>
      </c>
      <c r="H290" s="11">
        <f>TRUNC(G290*D290,1)</f>
        <v>2913.4</v>
      </c>
      <c r="I290" s="10">
        <f>'자재 및 노임단가'!V45</f>
        <v>0</v>
      </c>
      <c r="J290" s="11">
        <f>TRUNC(I290*D290,1)</f>
        <v>0</v>
      </c>
      <c r="K290" s="10">
        <f t="shared" si="40"/>
        <v>161858</v>
      </c>
      <c r="L290" s="11">
        <f t="shared" si="40"/>
        <v>2913.4</v>
      </c>
      <c r="M290" s="5" t="s">
        <v>51</v>
      </c>
      <c r="N290" s="1" t="s">
        <v>639</v>
      </c>
      <c r="O290" s="1" t="s">
        <v>480</v>
      </c>
      <c r="P290" s="1" t="s">
        <v>63</v>
      </c>
      <c r="Q290" s="1" t="s">
        <v>63</v>
      </c>
      <c r="R290" s="1" t="s">
        <v>62</v>
      </c>
      <c r="V290">
        <v>1</v>
      </c>
      <c r="W290">
        <v>2</v>
      </c>
      <c r="AV290" s="1" t="s">
        <v>51</v>
      </c>
      <c r="AW290" s="1" t="s">
        <v>836</v>
      </c>
      <c r="AX290" s="1" t="s">
        <v>51</v>
      </c>
      <c r="AY290" s="1" t="s">
        <v>51</v>
      </c>
    </row>
    <row r="291" spans="1:51" ht="30" customHeight="1" x14ac:dyDescent="0.3">
      <c r="A291" s="5" t="s">
        <v>797</v>
      </c>
      <c r="B291" s="5" t="s">
        <v>837</v>
      </c>
      <c r="C291" s="5" t="s">
        <v>511</v>
      </c>
      <c r="D291" s="6">
        <v>1</v>
      </c>
      <c r="E291" s="10">
        <f>TRUNC(SUMIF(V289:V292, RIGHTB(O291, 1), H289:H292)*U291, 2)</f>
        <v>776.47</v>
      </c>
      <c r="F291" s="11">
        <f>TRUNC(E291*D291,1)</f>
        <v>776.4</v>
      </c>
      <c r="G291" s="10">
        <v>0</v>
      </c>
      <c r="H291" s="11">
        <f>TRUNC(G291*D291,1)</f>
        <v>0</v>
      </c>
      <c r="I291" s="10">
        <v>0</v>
      </c>
      <c r="J291" s="11">
        <f>TRUNC(I291*D291,1)</f>
        <v>0</v>
      </c>
      <c r="K291" s="10">
        <f t="shared" si="40"/>
        <v>776.4</v>
      </c>
      <c r="L291" s="11">
        <f t="shared" si="40"/>
        <v>776.4</v>
      </c>
      <c r="M291" s="5" t="s">
        <v>51</v>
      </c>
      <c r="N291" s="1" t="s">
        <v>639</v>
      </c>
      <c r="O291" s="1" t="s">
        <v>512</v>
      </c>
      <c r="P291" s="1" t="s">
        <v>63</v>
      </c>
      <c r="Q291" s="1" t="s">
        <v>63</v>
      </c>
      <c r="R291" s="1" t="s">
        <v>63</v>
      </c>
      <c r="S291">
        <v>1</v>
      </c>
      <c r="T291">
        <v>0</v>
      </c>
      <c r="U291">
        <v>0.04</v>
      </c>
      <c r="AV291" s="1" t="s">
        <v>51</v>
      </c>
      <c r="AW291" s="1" t="s">
        <v>838</v>
      </c>
      <c r="AX291" s="1" t="s">
        <v>51</v>
      </c>
      <c r="AY291" s="1" t="s">
        <v>51</v>
      </c>
    </row>
    <row r="292" spans="1:51" ht="30" customHeight="1" x14ac:dyDescent="0.3">
      <c r="A292" s="5" t="s">
        <v>718</v>
      </c>
      <c r="B292" s="5" t="s">
        <v>799</v>
      </c>
      <c r="C292" s="5" t="s">
        <v>511</v>
      </c>
      <c r="D292" s="6">
        <v>1</v>
      </c>
      <c r="E292" s="10">
        <v>0</v>
      </c>
      <c r="F292" s="11">
        <f>TRUNC(E292*D292,1)</f>
        <v>0</v>
      </c>
      <c r="G292" s="10">
        <f>TRUNC(SUMIF(W289:W292, RIGHTB(O292, 1), H289:H292)*U292, 2)</f>
        <v>3882.36</v>
      </c>
      <c r="H292" s="11">
        <f>TRUNC(G292*D292,1)</f>
        <v>3882.3</v>
      </c>
      <c r="I292" s="10">
        <v>0</v>
      </c>
      <c r="J292" s="11">
        <f>TRUNC(I292*D292,1)</f>
        <v>0</v>
      </c>
      <c r="K292" s="10">
        <f t="shared" si="40"/>
        <v>3882.3</v>
      </c>
      <c r="L292" s="11">
        <f t="shared" si="40"/>
        <v>3882.3</v>
      </c>
      <c r="M292" s="5" t="s">
        <v>51</v>
      </c>
      <c r="N292" s="1" t="s">
        <v>639</v>
      </c>
      <c r="O292" s="1" t="s">
        <v>720</v>
      </c>
      <c r="P292" s="1" t="s">
        <v>63</v>
      </c>
      <c r="Q292" s="1" t="s">
        <v>63</v>
      </c>
      <c r="R292" s="1" t="s">
        <v>63</v>
      </c>
      <c r="S292">
        <v>1</v>
      </c>
      <c r="T292">
        <v>1</v>
      </c>
      <c r="U292">
        <v>0.2</v>
      </c>
      <c r="AV292" s="1" t="s">
        <v>51</v>
      </c>
      <c r="AW292" s="1" t="s">
        <v>839</v>
      </c>
      <c r="AX292" s="1" t="s">
        <v>51</v>
      </c>
      <c r="AY292" s="1" t="s">
        <v>51</v>
      </c>
    </row>
    <row r="293" spans="1:51" ht="30" customHeight="1" x14ac:dyDescent="0.3">
      <c r="A293" s="5" t="s">
        <v>476</v>
      </c>
      <c r="B293" s="5" t="s">
        <v>51</v>
      </c>
      <c r="C293" s="5" t="s">
        <v>51</v>
      </c>
      <c r="D293" s="6"/>
      <c r="E293" s="10"/>
      <c r="F293" s="11">
        <f>TRUNC(SUMIF(N289:N292, N288, F289:F292),0)</f>
        <v>776</v>
      </c>
      <c r="G293" s="10"/>
      <c r="H293" s="11">
        <f>TRUNC(SUMIF(N289:N292, N288, H289:H292),0)</f>
        <v>23294</v>
      </c>
      <c r="I293" s="10"/>
      <c r="J293" s="11">
        <f>TRUNC(SUMIF(N289:N292, N288, J289:J292),0)</f>
        <v>0</v>
      </c>
      <c r="K293" s="10"/>
      <c r="L293" s="11">
        <f>F293+H293+J293</f>
        <v>24070</v>
      </c>
      <c r="M293" s="5" t="s">
        <v>51</v>
      </c>
      <c r="N293" s="1" t="s">
        <v>72</v>
      </c>
      <c r="O293" s="1" t="s">
        <v>72</v>
      </c>
      <c r="P293" s="1" t="s">
        <v>51</v>
      </c>
      <c r="Q293" s="1" t="s">
        <v>51</v>
      </c>
      <c r="R293" s="1" t="s">
        <v>51</v>
      </c>
      <c r="AV293" s="1" t="s">
        <v>51</v>
      </c>
      <c r="AW293" s="1" t="s">
        <v>51</v>
      </c>
      <c r="AX293" s="1" t="s">
        <v>51</v>
      </c>
      <c r="AY293" s="1" t="s">
        <v>51</v>
      </c>
    </row>
    <row r="294" spans="1:51" ht="30" customHeight="1" x14ac:dyDescent="0.3">
      <c r="A294" s="6"/>
      <c r="B294" s="6"/>
      <c r="C294" s="6"/>
      <c r="D294" s="6"/>
      <c r="E294" s="10"/>
      <c r="F294" s="11"/>
      <c r="G294" s="10"/>
      <c r="H294" s="11"/>
      <c r="I294" s="10"/>
      <c r="J294" s="11"/>
      <c r="K294" s="10"/>
      <c r="L294" s="11"/>
      <c r="M294" s="6"/>
    </row>
    <row r="295" spans="1:51" ht="30" customHeight="1" x14ac:dyDescent="0.3">
      <c r="A295" s="45" t="s">
        <v>840</v>
      </c>
      <c r="B295" s="45"/>
      <c r="C295" s="45"/>
      <c r="D295" s="45"/>
      <c r="E295" s="46"/>
      <c r="F295" s="47"/>
      <c r="G295" s="46"/>
      <c r="H295" s="47"/>
      <c r="I295" s="46"/>
      <c r="J295" s="47"/>
      <c r="K295" s="46"/>
      <c r="L295" s="47"/>
      <c r="M295" s="45"/>
      <c r="N295" s="1" t="s">
        <v>645</v>
      </c>
    </row>
    <row r="296" spans="1:51" ht="30" customHeight="1" x14ac:dyDescent="0.3">
      <c r="A296" s="5" t="s">
        <v>802</v>
      </c>
      <c r="B296" s="5" t="s">
        <v>841</v>
      </c>
      <c r="C296" s="5" t="s">
        <v>391</v>
      </c>
      <c r="D296" s="6">
        <v>0.05</v>
      </c>
      <c r="E296" s="10">
        <f>'자재 및 노임단가'!O30</f>
        <v>3125.44</v>
      </c>
      <c r="F296" s="11">
        <f>TRUNC(E296*D296,1)</f>
        <v>156.19999999999999</v>
      </c>
      <c r="G296" s="10">
        <f>'자재 및 노임단가'!P30</f>
        <v>0</v>
      </c>
      <c r="H296" s="11">
        <f>TRUNC(G296*D296,1)</f>
        <v>0</v>
      </c>
      <c r="I296" s="10">
        <f>'자재 및 노임단가'!V30</f>
        <v>0</v>
      </c>
      <c r="J296" s="11">
        <f>TRUNC(I296*D296,1)</f>
        <v>0</v>
      </c>
      <c r="K296" s="10">
        <f>TRUNC(E296+G296+I296,1)</f>
        <v>3125.4</v>
      </c>
      <c r="L296" s="11">
        <f>TRUNC(F296+H296+J296,1)</f>
        <v>156.19999999999999</v>
      </c>
      <c r="M296" s="5" t="s">
        <v>842</v>
      </c>
      <c r="N296" s="1" t="s">
        <v>645</v>
      </c>
      <c r="O296" s="1" t="s">
        <v>843</v>
      </c>
      <c r="P296" s="1" t="s">
        <v>63</v>
      </c>
      <c r="Q296" s="1" t="s">
        <v>63</v>
      </c>
      <c r="R296" s="1" t="s">
        <v>62</v>
      </c>
      <c r="AV296" s="1" t="s">
        <v>51</v>
      </c>
      <c r="AW296" s="1" t="s">
        <v>844</v>
      </c>
      <c r="AX296" s="1" t="s">
        <v>51</v>
      </c>
      <c r="AY296" s="1" t="s">
        <v>51</v>
      </c>
    </row>
    <row r="297" spans="1:51" ht="30" customHeight="1" x14ac:dyDescent="0.3">
      <c r="A297" s="5" t="s">
        <v>476</v>
      </c>
      <c r="B297" s="5" t="s">
        <v>51</v>
      </c>
      <c r="C297" s="5" t="s">
        <v>51</v>
      </c>
      <c r="D297" s="6"/>
      <c r="E297" s="10"/>
      <c r="F297" s="11">
        <f>TRUNC(SUMIF(N296:N296, N295, F296:F296),0)</f>
        <v>156</v>
      </c>
      <c r="G297" s="10"/>
      <c r="H297" s="11">
        <f>TRUNC(SUMIF(N296:N296, N295, H296:H296),0)</f>
        <v>0</v>
      </c>
      <c r="I297" s="10"/>
      <c r="J297" s="11">
        <f>TRUNC(SUMIF(N296:N296, N295, J296:J296),0)</f>
        <v>0</v>
      </c>
      <c r="K297" s="10"/>
      <c r="L297" s="11">
        <f>F297+H297+J297</f>
        <v>156</v>
      </c>
      <c r="M297" s="5" t="s">
        <v>51</v>
      </c>
      <c r="N297" s="1" t="s">
        <v>72</v>
      </c>
      <c r="O297" s="1" t="s">
        <v>72</v>
      </c>
      <c r="P297" s="1" t="s">
        <v>51</v>
      </c>
      <c r="Q297" s="1" t="s">
        <v>51</v>
      </c>
      <c r="R297" s="1" t="s">
        <v>51</v>
      </c>
      <c r="AV297" s="1" t="s">
        <v>51</v>
      </c>
      <c r="AW297" s="1" t="s">
        <v>51</v>
      </c>
      <c r="AX297" s="1" t="s">
        <v>51</v>
      </c>
      <c r="AY297" s="1" t="s">
        <v>51</v>
      </c>
    </row>
    <row r="298" spans="1:51" ht="30" customHeight="1" x14ac:dyDescent="0.3">
      <c r="A298" s="6"/>
      <c r="B298" s="6"/>
      <c r="C298" s="6"/>
      <c r="D298" s="6"/>
      <c r="E298" s="10"/>
      <c r="F298" s="11"/>
      <c r="G298" s="10"/>
      <c r="H298" s="11"/>
      <c r="I298" s="10"/>
      <c r="J298" s="11"/>
      <c r="K298" s="10"/>
      <c r="L298" s="11"/>
      <c r="M298" s="6"/>
    </row>
    <row r="299" spans="1:51" ht="30" customHeight="1" x14ac:dyDescent="0.3">
      <c r="A299" s="45" t="s">
        <v>845</v>
      </c>
      <c r="B299" s="45"/>
      <c r="C299" s="45"/>
      <c r="D299" s="45"/>
      <c r="E299" s="46"/>
      <c r="F299" s="47"/>
      <c r="G299" s="46"/>
      <c r="H299" s="47"/>
      <c r="I299" s="46"/>
      <c r="J299" s="47"/>
      <c r="K299" s="46"/>
      <c r="L299" s="47"/>
      <c r="M299" s="45"/>
      <c r="N299" s="1" t="s">
        <v>650</v>
      </c>
    </row>
    <row r="300" spans="1:51" ht="30" customHeight="1" x14ac:dyDescent="0.3">
      <c r="A300" s="5" t="s">
        <v>793</v>
      </c>
      <c r="B300" s="5" t="s">
        <v>478</v>
      </c>
      <c r="C300" s="5" t="s">
        <v>479</v>
      </c>
      <c r="D300" s="6">
        <v>0.01</v>
      </c>
      <c r="E300" s="10">
        <f>'자재 및 노임단가'!O54</f>
        <v>0</v>
      </c>
      <c r="F300" s="11">
        <f>TRUNC(E300*D300,1)</f>
        <v>0</v>
      </c>
      <c r="G300" s="10">
        <f>'자재 및 노임단가'!P54</f>
        <v>249977</v>
      </c>
      <c r="H300" s="11">
        <f>TRUNC(G300*D300,1)</f>
        <v>2499.6999999999998</v>
      </c>
      <c r="I300" s="10">
        <f>'자재 및 노임단가'!V54</f>
        <v>0</v>
      </c>
      <c r="J300" s="11">
        <f>TRUNC(I300*D300,1)</f>
        <v>0</v>
      </c>
      <c r="K300" s="10">
        <f t="shared" ref="K300:L302" si="41">TRUNC(E300+G300+I300,1)</f>
        <v>249977</v>
      </c>
      <c r="L300" s="11">
        <f t="shared" si="41"/>
        <v>2499.6999999999998</v>
      </c>
      <c r="M300" s="5" t="s">
        <v>51</v>
      </c>
      <c r="N300" s="1" t="s">
        <v>650</v>
      </c>
      <c r="O300" s="1" t="s">
        <v>794</v>
      </c>
      <c r="P300" s="1" t="s">
        <v>63</v>
      </c>
      <c r="Q300" s="1" t="s">
        <v>63</v>
      </c>
      <c r="R300" s="1" t="s">
        <v>62</v>
      </c>
      <c r="V300">
        <v>1</v>
      </c>
      <c r="AV300" s="1" t="s">
        <v>51</v>
      </c>
      <c r="AW300" s="1" t="s">
        <v>846</v>
      </c>
      <c r="AX300" s="1" t="s">
        <v>51</v>
      </c>
      <c r="AY300" s="1" t="s">
        <v>51</v>
      </c>
    </row>
    <row r="301" spans="1:51" ht="30" customHeight="1" x14ac:dyDescent="0.3">
      <c r="A301" s="5" t="s">
        <v>477</v>
      </c>
      <c r="B301" s="5" t="s">
        <v>478</v>
      </c>
      <c r="C301" s="5" t="s">
        <v>479</v>
      </c>
      <c r="D301" s="6">
        <v>1E-3</v>
      </c>
      <c r="E301" s="10">
        <f>'자재 및 노임단가'!O45</f>
        <v>0</v>
      </c>
      <c r="F301" s="11">
        <f>TRUNC(E301*D301,1)</f>
        <v>0</v>
      </c>
      <c r="G301" s="10">
        <f>'자재 및 노임단가'!P45</f>
        <v>161858</v>
      </c>
      <c r="H301" s="11">
        <f>TRUNC(G301*D301,1)</f>
        <v>161.80000000000001</v>
      </c>
      <c r="I301" s="10">
        <f>'자재 및 노임단가'!V45</f>
        <v>0</v>
      </c>
      <c r="J301" s="11">
        <f>TRUNC(I301*D301,1)</f>
        <v>0</v>
      </c>
      <c r="K301" s="10">
        <f t="shared" si="41"/>
        <v>161858</v>
      </c>
      <c r="L301" s="11">
        <f t="shared" si="41"/>
        <v>161.80000000000001</v>
      </c>
      <c r="M301" s="5" t="s">
        <v>51</v>
      </c>
      <c r="N301" s="1" t="s">
        <v>650</v>
      </c>
      <c r="O301" s="1" t="s">
        <v>480</v>
      </c>
      <c r="P301" s="1" t="s">
        <v>63</v>
      </c>
      <c r="Q301" s="1" t="s">
        <v>63</v>
      </c>
      <c r="R301" s="1" t="s">
        <v>62</v>
      </c>
      <c r="V301">
        <v>1</v>
      </c>
      <c r="AV301" s="1" t="s">
        <v>51</v>
      </c>
      <c r="AW301" s="1" t="s">
        <v>847</v>
      </c>
      <c r="AX301" s="1" t="s">
        <v>51</v>
      </c>
      <c r="AY301" s="1" t="s">
        <v>51</v>
      </c>
    </row>
    <row r="302" spans="1:51" ht="30" customHeight="1" x14ac:dyDescent="0.3">
      <c r="A302" s="5" t="s">
        <v>797</v>
      </c>
      <c r="B302" s="5" t="s">
        <v>510</v>
      </c>
      <c r="C302" s="5" t="s">
        <v>511</v>
      </c>
      <c r="D302" s="6">
        <v>1</v>
      </c>
      <c r="E302" s="10">
        <f>TRUNC(SUMIF(V300:V302, RIGHTB(O302, 1), H300:H302)*U302, 2)</f>
        <v>79.84</v>
      </c>
      <c r="F302" s="11">
        <f>TRUNC(E302*D302,1)</f>
        <v>79.8</v>
      </c>
      <c r="G302" s="10">
        <v>0</v>
      </c>
      <c r="H302" s="11">
        <f>TRUNC(G302*D302,1)</f>
        <v>0</v>
      </c>
      <c r="I302" s="10">
        <v>0</v>
      </c>
      <c r="J302" s="11">
        <f>TRUNC(I302*D302,1)</f>
        <v>0</v>
      </c>
      <c r="K302" s="10">
        <f t="shared" si="41"/>
        <v>79.8</v>
      </c>
      <c r="L302" s="11">
        <f t="shared" si="41"/>
        <v>79.8</v>
      </c>
      <c r="M302" s="5" t="s">
        <v>51</v>
      </c>
      <c r="N302" s="1" t="s">
        <v>650</v>
      </c>
      <c r="O302" s="1" t="s">
        <v>512</v>
      </c>
      <c r="P302" s="1" t="s">
        <v>63</v>
      </c>
      <c r="Q302" s="1" t="s">
        <v>63</v>
      </c>
      <c r="R302" s="1" t="s">
        <v>63</v>
      </c>
      <c r="S302">
        <v>1</v>
      </c>
      <c r="T302">
        <v>0</v>
      </c>
      <c r="U302">
        <v>0.03</v>
      </c>
      <c r="AV302" s="1" t="s">
        <v>51</v>
      </c>
      <c r="AW302" s="1" t="s">
        <v>848</v>
      </c>
      <c r="AX302" s="1" t="s">
        <v>51</v>
      </c>
      <c r="AY302" s="1" t="s">
        <v>51</v>
      </c>
    </row>
    <row r="303" spans="1:51" ht="30" customHeight="1" x14ac:dyDescent="0.3">
      <c r="A303" s="5" t="s">
        <v>476</v>
      </c>
      <c r="B303" s="5" t="s">
        <v>51</v>
      </c>
      <c r="C303" s="5" t="s">
        <v>51</v>
      </c>
      <c r="D303" s="6"/>
      <c r="E303" s="10"/>
      <c r="F303" s="11">
        <f>TRUNC(SUMIF(N300:N302, N299, F300:F302),0)</f>
        <v>79</v>
      </c>
      <c r="G303" s="10"/>
      <c r="H303" s="11">
        <f>TRUNC(SUMIF(N300:N302, N299, H300:H302),0)</f>
        <v>2661</v>
      </c>
      <c r="I303" s="10"/>
      <c r="J303" s="11">
        <f>TRUNC(SUMIF(N300:N302, N299, J300:J302),0)</f>
        <v>0</v>
      </c>
      <c r="K303" s="10"/>
      <c r="L303" s="11">
        <f>F303+H303+J303</f>
        <v>2740</v>
      </c>
      <c r="M303" s="5" t="s">
        <v>51</v>
      </c>
      <c r="N303" s="1" t="s">
        <v>72</v>
      </c>
      <c r="O303" s="1" t="s">
        <v>72</v>
      </c>
      <c r="P303" s="1" t="s">
        <v>51</v>
      </c>
      <c r="Q303" s="1" t="s">
        <v>51</v>
      </c>
      <c r="R303" s="1" t="s">
        <v>51</v>
      </c>
      <c r="AV303" s="1" t="s">
        <v>51</v>
      </c>
      <c r="AW303" s="1" t="s">
        <v>51</v>
      </c>
      <c r="AX303" s="1" t="s">
        <v>51</v>
      </c>
      <c r="AY303" s="1" t="s">
        <v>51</v>
      </c>
    </row>
    <row r="304" spans="1:51" ht="30" customHeight="1" x14ac:dyDescent="0.3">
      <c r="A304" s="6"/>
      <c r="B304" s="6"/>
      <c r="C304" s="6"/>
      <c r="D304" s="6"/>
      <c r="E304" s="10"/>
      <c r="F304" s="11"/>
      <c r="G304" s="10"/>
      <c r="H304" s="11"/>
      <c r="I304" s="10"/>
      <c r="J304" s="11"/>
      <c r="K304" s="10"/>
      <c r="L304" s="11"/>
      <c r="M304" s="6"/>
    </row>
    <row r="305" spans="1:51" ht="30" customHeight="1" x14ac:dyDescent="0.3">
      <c r="A305" s="45" t="s">
        <v>849</v>
      </c>
      <c r="B305" s="45"/>
      <c r="C305" s="45"/>
      <c r="D305" s="45"/>
      <c r="E305" s="46"/>
      <c r="F305" s="47"/>
      <c r="G305" s="46"/>
      <c r="H305" s="47"/>
      <c r="I305" s="46"/>
      <c r="J305" s="47"/>
      <c r="K305" s="46"/>
      <c r="L305" s="47"/>
      <c r="M305" s="45"/>
      <c r="N305" s="1" t="s">
        <v>655</v>
      </c>
    </row>
    <row r="306" spans="1:51" ht="30" customHeight="1" x14ac:dyDescent="0.3">
      <c r="A306" s="5" t="s">
        <v>850</v>
      </c>
      <c r="B306" s="5" t="s">
        <v>851</v>
      </c>
      <c r="C306" s="5" t="s">
        <v>774</v>
      </c>
      <c r="D306" s="6">
        <v>0.26</v>
      </c>
      <c r="E306" s="10">
        <f>'자재 및 노임단가'!O36</f>
        <v>9389</v>
      </c>
      <c r="F306" s="11">
        <f>TRUNC(E306*D306,1)</f>
        <v>2441.1</v>
      </c>
      <c r="G306" s="10">
        <f>'자재 및 노임단가'!P36</f>
        <v>0</v>
      </c>
      <c r="H306" s="11">
        <f>TRUNC(G306*D306,1)</f>
        <v>0</v>
      </c>
      <c r="I306" s="10">
        <f>'자재 및 노임단가'!V36</f>
        <v>0</v>
      </c>
      <c r="J306" s="11">
        <f>TRUNC(I306*D306,1)</f>
        <v>0</v>
      </c>
      <c r="K306" s="10">
        <f t="shared" ref="K306:L309" si="42">TRUNC(E306+G306+I306,1)</f>
        <v>9389</v>
      </c>
      <c r="L306" s="11">
        <f t="shared" si="42"/>
        <v>2441.1</v>
      </c>
      <c r="M306" s="5" t="s">
        <v>51</v>
      </c>
      <c r="N306" s="1" t="s">
        <v>655</v>
      </c>
      <c r="O306" s="1" t="s">
        <v>852</v>
      </c>
      <c r="P306" s="1" t="s">
        <v>63</v>
      </c>
      <c r="Q306" s="1" t="s">
        <v>63</v>
      </c>
      <c r="R306" s="1" t="s">
        <v>62</v>
      </c>
      <c r="AV306" s="1" t="s">
        <v>51</v>
      </c>
      <c r="AW306" s="1" t="s">
        <v>853</v>
      </c>
      <c r="AX306" s="1" t="s">
        <v>51</v>
      </c>
      <c r="AY306" s="1" t="s">
        <v>51</v>
      </c>
    </row>
    <row r="307" spans="1:51" ht="30" customHeight="1" x14ac:dyDescent="0.3">
      <c r="A307" s="5" t="s">
        <v>854</v>
      </c>
      <c r="B307" s="5" t="s">
        <v>855</v>
      </c>
      <c r="C307" s="5" t="s">
        <v>774</v>
      </c>
      <c r="D307" s="6">
        <v>0.05</v>
      </c>
      <c r="E307" s="10">
        <f>'자재 및 노임단가'!O38</f>
        <v>3494.44</v>
      </c>
      <c r="F307" s="11">
        <f>TRUNC(E307*D307,1)</f>
        <v>174.7</v>
      </c>
      <c r="G307" s="10">
        <f>'자재 및 노임단가'!P38</f>
        <v>0</v>
      </c>
      <c r="H307" s="11">
        <f>TRUNC(G307*D307,1)</f>
        <v>0</v>
      </c>
      <c r="I307" s="10">
        <f>'자재 및 노임단가'!V38</f>
        <v>0</v>
      </c>
      <c r="J307" s="11">
        <f>TRUNC(I307*D307,1)</f>
        <v>0</v>
      </c>
      <c r="K307" s="10">
        <f t="shared" si="42"/>
        <v>3494.4</v>
      </c>
      <c r="L307" s="11">
        <f t="shared" si="42"/>
        <v>174.7</v>
      </c>
      <c r="M307" s="5" t="s">
        <v>51</v>
      </c>
      <c r="N307" s="1" t="s">
        <v>655</v>
      </c>
      <c r="O307" s="1" t="s">
        <v>856</v>
      </c>
      <c r="P307" s="1" t="s">
        <v>63</v>
      </c>
      <c r="Q307" s="1" t="s">
        <v>63</v>
      </c>
      <c r="R307" s="1" t="s">
        <v>62</v>
      </c>
      <c r="AV307" s="1" t="s">
        <v>51</v>
      </c>
      <c r="AW307" s="1" t="s">
        <v>857</v>
      </c>
      <c r="AX307" s="1" t="s">
        <v>51</v>
      </c>
      <c r="AY307" s="1" t="s">
        <v>51</v>
      </c>
    </row>
    <row r="308" spans="1:51" ht="30" customHeight="1" x14ac:dyDescent="0.3">
      <c r="A308" s="5" t="s">
        <v>802</v>
      </c>
      <c r="B308" s="5" t="s">
        <v>858</v>
      </c>
      <c r="C308" s="5" t="s">
        <v>391</v>
      </c>
      <c r="D308" s="6">
        <v>0.06</v>
      </c>
      <c r="E308" s="10">
        <f>'자재 및 노임단가'!O29</f>
        <v>2307.7399999999998</v>
      </c>
      <c r="F308" s="11">
        <f>TRUNC(E308*D308,1)</f>
        <v>138.4</v>
      </c>
      <c r="G308" s="10">
        <f>'자재 및 노임단가'!P29</f>
        <v>0</v>
      </c>
      <c r="H308" s="11">
        <f>TRUNC(G308*D308,1)</f>
        <v>0</v>
      </c>
      <c r="I308" s="10">
        <f>'자재 및 노임단가'!V29</f>
        <v>0</v>
      </c>
      <c r="J308" s="11">
        <f>TRUNC(I308*D308,1)</f>
        <v>0</v>
      </c>
      <c r="K308" s="10">
        <f t="shared" si="42"/>
        <v>2307.6999999999998</v>
      </c>
      <c r="L308" s="11">
        <f t="shared" si="42"/>
        <v>138.4</v>
      </c>
      <c r="M308" s="5" t="s">
        <v>842</v>
      </c>
      <c r="N308" s="1" t="s">
        <v>655</v>
      </c>
      <c r="O308" s="1" t="s">
        <v>859</v>
      </c>
      <c r="P308" s="1" t="s">
        <v>63</v>
      </c>
      <c r="Q308" s="1" t="s">
        <v>63</v>
      </c>
      <c r="R308" s="1" t="s">
        <v>62</v>
      </c>
      <c r="AV308" s="1" t="s">
        <v>51</v>
      </c>
      <c r="AW308" s="1" t="s">
        <v>860</v>
      </c>
      <c r="AX308" s="1" t="s">
        <v>51</v>
      </c>
      <c r="AY308" s="1" t="s">
        <v>51</v>
      </c>
    </row>
    <row r="309" spans="1:51" ht="30" customHeight="1" x14ac:dyDescent="0.3">
      <c r="A309" s="5" t="s">
        <v>861</v>
      </c>
      <c r="B309" s="5" t="s">
        <v>862</v>
      </c>
      <c r="C309" s="5" t="s">
        <v>469</v>
      </c>
      <c r="D309" s="6">
        <v>0.5</v>
      </c>
      <c r="E309" s="10">
        <f>'자재 및 노임단가'!O26</f>
        <v>220</v>
      </c>
      <c r="F309" s="11">
        <f>TRUNC(E309*D309,1)</f>
        <v>110</v>
      </c>
      <c r="G309" s="10">
        <f>'자재 및 노임단가'!P26</f>
        <v>0</v>
      </c>
      <c r="H309" s="11">
        <f>TRUNC(G309*D309,1)</f>
        <v>0</v>
      </c>
      <c r="I309" s="10">
        <f>'자재 및 노임단가'!V26</f>
        <v>0</v>
      </c>
      <c r="J309" s="11">
        <f>TRUNC(I309*D309,1)</f>
        <v>0</v>
      </c>
      <c r="K309" s="10">
        <f t="shared" si="42"/>
        <v>220</v>
      </c>
      <c r="L309" s="11">
        <f t="shared" si="42"/>
        <v>110</v>
      </c>
      <c r="M309" s="5" t="s">
        <v>51</v>
      </c>
      <c r="N309" s="1" t="s">
        <v>655</v>
      </c>
      <c r="O309" s="1" t="s">
        <v>863</v>
      </c>
      <c r="P309" s="1" t="s">
        <v>63</v>
      </c>
      <c r="Q309" s="1" t="s">
        <v>63</v>
      </c>
      <c r="R309" s="1" t="s">
        <v>62</v>
      </c>
      <c r="AV309" s="1" t="s">
        <v>51</v>
      </c>
      <c r="AW309" s="1" t="s">
        <v>864</v>
      </c>
      <c r="AX309" s="1" t="s">
        <v>51</v>
      </c>
      <c r="AY309" s="1" t="s">
        <v>51</v>
      </c>
    </row>
    <row r="310" spans="1:51" ht="30" customHeight="1" x14ac:dyDescent="0.3">
      <c r="A310" s="5" t="s">
        <v>476</v>
      </c>
      <c r="B310" s="5" t="s">
        <v>51</v>
      </c>
      <c r="C310" s="5" t="s">
        <v>51</v>
      </c>
      <c r="D310" s="6"/>
      <c r="E310" s="10"/>
      <c r="F310" s="11">
        <f>TRUNC(SUMIF(N306:N309, N305, F306:F309),0)</f>
        <v>2864</v>
      </c>
      <c r="G310" s="10"/>
      <c r="H310" s="11">
        <f>TRUNC(SUMIF(N306:N309, N305, H306:H309),0)</f>
        <v>0</v>
      </c>
      <c r="I310" s="10"/>
      <c r="J310" s="11">
        <f>TRUNC(SUMIF(N306:N309, N305, J306:J309),0)</f>
        <v>0</v>
      </c>
      <c r="K310" s="10"/>
      <c r="L310" s="11">
        <f>F310+H310+J310</f>
        <v>2864</v>
      </c>
      <c r="M310" s="5" t="s">
        <v>51</v>
      </c>
      <c r="N310" s="1" t="s">
        <v>72</v>
      </c>
      <c r="O310" s="1" t="s">
        <v>72</v>
      </c>
      <c r="P310" s="1" t="s">
        <v>51</v>
      </c>
      <c r="Q310" s="1" t="s">
        <v>51</v>
      </c>
      <c r="R310" s="1" t="s">
        <v>51</v>
      </c>
      <c r="AV310" s="1" t="s">
        <v>51</v>
      </c>
      <c r="AW310" s="1" t="s">
        <v>51</v>
      </c>
      <c r="AX310" s="1" t="s">
        <v>51</v>
      </c>
      <c r="AY310" s="1" t="s">
        <v>51</v>
      </c>
    </row>
    <row r="311" spans="1:51" ht="30" customHeight="1" x14ac:dyDescent="0.3">
      <c r="A311" s="6"/>
      <c r="B311" s="6"/>
      <c r="C311" s="6"/>
      <c r="D311" s="6"/>
      <c r="E311" s="10"/>
      <c r="F311" s="11"/>
      <c r="G311" s="10"/>
      <c r="H311" s="11"/>
      <c r="I311" s="10"/>
      <c r="J311" s="11"/>
      <c r="K311" s="10"/>
      <c r="L311" s="11"/>
      <c r="M311" s="6"/>
    </row>
    <row r="312" spans="1:51" ht="30" customHeight="1" x14ac:dyDescent="0.3">
      <c r="A312" s="45" t="s">
        <v>865</v>
      </c>
      <c r="B312" s="45"/>
      <c r="C312" s="45"/>
      <c r="D312" s="45"/>
      <c r="E312" s="46"/>
      <c r="F312" s="47"/>
      <c r="G312" s="46"/>
      <c r="H312" s="47"/>
      <c r="I312" s="46"/>
      <c r="J312" s="47"/>
      <c r="K312" s="46"/>
      <c r="L312" s="47"/>
      <c r="M312" s="45"/>
      <c r="N312" s="1" t="s">
        <v>660</v>
      </c>
    </row>
    <row r="313" spans="1:51" ht="30" customHeight="1" x14ac:dyDescent="0.3">
      <c r="A313" s="5" t="s">
        <v>793</v>
      </c>
      <c r="B313" s="5" t="s">
        <v>478</v>
      </c>
      <c r="C313" s="5" t="s">
        <v>479</v>
      </c>
      <c r="D313" s="6">
        <v>6.7000000000000004E-2</v>
      </c>
      <c r="E313" s="10">
        <f>'자재 및 노임단가'!O54</f>
        <v>0</v>
      </c>
      <c r="F313" s="11">
        <f>TRUNC(E313*D313,1)</f>
        <v>0</v>
      </c>
      <c r="G313" s="10">
        <f>'자재 및 노임단가'!P54</f>
        <v>249977</v>
      </c>
      <c r="H313" s="11">
        <f>TRUNC(G313*D313,1)</f>
        <v>16748.400000000001</v>
      </c>
      <c r="I313" s="10">
        <f>'자재 및 노임단가'!V54</f>
        <v>0</v>
      </c>
      <c r="J313" s="11">
        <f>TRUNC(I313*D313,1)</f>
        <v>0</v>
      </c>
      <c r="K313" s="10">
        <f t="shared" ref="K313:L315" si="43">TRUNC(E313+G313+I313,1)</f>
        <v>249977</v>
      </c>
      <c r="L313" s="11">
        <f t="shared" si="43"/>
        <v>16748.400000000001</v>
      </c>
      <c r="M313" s="5" t="s">
        <v>51</v>
      </c>
      <c r="N313" s="1" t="s">
        <v>660</v>
      </c>
      <c r="O313" s="1" t="s">
        <v>794</v>
      </c>
      <c r="P313" s="1" t="s">
        <v>63</v>
      </c>
      <c r="Q313" s="1" t="s">
        <v>63</v>
      </c>
      <c r="R313" s="1" t="s">
        <v>62</v>
      </c>
      <c r="V313">
        <v>1</v>
      </c>
      <c r="AV313" s="1" t="s">
        <v>51</v>
      </c>
      <c r="AW313" s="1" t="s">
        <v>867</v>
      </c>
      <c r="AX313" s="1" t="s">
        <v>51</v>
      </c>
      <c r="AY313" s="1" t="s">
        <v>51</v>
      </c>
    </row>
    <row r="314" spans="1:51" ht="30" customHeight="1" x14ac:dyDescent="0.3">
      <c r="A314" s="5" t="s">
        <v>477</v>
      </c>
      <c r="B314" s="5" t="s">
        <v>478</v>
      </c>
      <c r="C314" s="5" t="s">
        <v>479</v>
      </c>
      <c r="D314" s="6">
        <v>1.0999999999999999E-2</v>
      </c>
      <c r="E314" s="10">
        <f>'자재 및 노임단가'!O45</f>
        <v>0</v>
      </c>
      <c r="F314" s="11">
        <f>TRUNC(E314*D314,1)</f>
        <v>0</v>
      </c>
      <c r="G314" s="10">
        <f>'자재 및 노임단가'!P45</f>
        <v>161858</v>
      </c>
      <c r="H314" s="11">
        <f>TRUNC(G314*D314,1)</f>
        <v>1780.4</v>
      </c>
      <c r="I314" s="10">
        <f>'자재 및 노임단가'!V45</f>
        <v>0</v>
      </c>
      <c r="J314" s="11">
        <f>TRUNC(I314*D314,1)</f>
        <v>0</v>
      </c>
      <c r="K314" s="10">
        <f t="shared" si="43"/>
        <v>161858</v>
      </c>
      <c r="L314" s="11">
        <f t="shared" si="43"/>
        <v>1780.4</v>
      </c>
      <c r="M314" s="5" t="s">
        <v>51</v>
      </c>
      <c r="N314" s="1" t="s">
        <v>660</v>
      </c>
      <c r="O314" s="1" t="s">
        <v>480</v>
      </c>
      <c r="P314" s="1" t="s">
        <v>63</v>
      </c>
      <c r="Q314" s="1" t="s">
        <v>63</v>
      </c>
      <c r="R314" s="1" t="s">
        <v>62</v>
      </c>
      <c r="V314">
        <v>1</v>
      </c>
      <c r="AV314" s="1" t="s">
        <v>51</v>
      </c>
      <c r="AW314" s="1" t="s">
        <v>868</v>
      </c>
      <c r="AX314" s="1" t="s">
        <v>51</v>
      </c>
      <c r="AY314" s="1" t="s">
        <v>51</v>
      </c>
    </row>
    <row r="315" spans="1:51" ht="30" customHeight="1" x14ac:dyDescent="0.3">
      <c r="A315" s="5" t="s">
        <v>797</v>
      </c>
      <c r="B315" s="5" t="s">
        <v>676</v>
      </c>
      <c r="C315" s="5" t="s">
        <v>511</v>
      </c>
      <c r="D315" s="6">
        <v>1</v>
      </c>
      <c r="E315" s="10">
        <f>TRUNC(SUMIF(V313:V315, RIGHTB(O315, 1), H313:H315)*U315, 2)</f>
        <v>370.57</v>
      </c>
      <c r="F315" s="11">
        <f>TRUNC(E315*D315,1)</f>
        <v>370.5</v>
      </c>
      <c r="G315" s="10">
        <v>0</v>
      </c>
      <c r="H315" s="11">
        <f>TRUNC(G315*D315,1)</f>
        <v>0</v>
      </c>
      <c r="I315" s="10">
        <v>0</v>
      </c>
      <c r="J315" s="11">
        <f>TRUNC(I315*D315,1)</f>
        <v>0</v>
      </c>
      <c r="K315" s="10">
        <f t="shared" si="43"/>
        <v>370.5</v>
      </c>
      <c r="L315" s="11">
        <f t="shared" si="43"/>
        <v>370.5</v>
      </c>
      <c r="M315" s="5" t="s">
        <v>51</v>
      </c>
      <c r="N315" s="1" t="s">
        <v>660</v>
      </c>
      <c r="O315" s="1" t="s">
        <v>512</v>
      </c>
      <c r="P315" s="1" t="s">
        <v>63</v>
      </c>
      <c r="Q315" s="1" t="s">
        <v>63</v>
      </c>
      <c r="R315" s="1" t="s">
        <v>63</v>
      </c>
      <c r="S315">
        <v>1</v>
      </c>
      <c r="T315">
        <v>0</v>
      </c>
      <c r="U315">
        <v>0.02</v>
      </c>
      <c r="AV315" s="1" t="s">
        <v>51</v>
      </c>
      <c r="AW315" s="1" t="s">
        <v>869</v>
      </c>
      <c r="AX315" s="1" t="s">
        <v>51</v>
      </c>
      <c r="AY315" s="1" t="s">
        <v>51</v>
      </c>
    </row>
    <row r="316" spans="1:51" ht="30" customHeight="1" x14ac:dyDescent="0.3">
      <c r="A316" s="5" t="s">
        <v>476</v>
      </c>
      <c r="B316" s="5" t="s">
        <v>51</v>
      </c>
      <c r="C316" s="5" t="s">
        <v>51</v>
      </c>
      <c r="D316" s="6"/>
      <c r="E316" s="10"/>
      <c r="F316" s="11">
        <f>TRUNC(SUMIF(N313:N315, N312, F313:F315),0)</f>
        <v>370</v>
      </c>
      <c r="G316" s="10"/>
      <c r="H316" s="11">
        <f>TRUNC(SUMIF(N313:N315, N312, H313:H315),0)</f>
        <v>18528</v>
      </c>
      <c r="I316" s="10"/>
      <c r="J316" s="11">
        <f>TRUNC(SUMIF(N313:N315, N312, J313:J315),0)</f>
        <v>0</v>
      </c>
      <c r="K316" s="10"/>
      <c r="L316" s="11">
        <f>F316+H316+J316</f>
        <v>18898</v>
      </c>
      <c r="M316" s="5" t="s">
        <v>51</v>
      </c>
      <c r="N316" s="1" t="s">
        <v>72</v>
      </c>
      <c r="O316" s="1" t="s">
        <v>72</v>
      </c>
      <c r="P316" s="1" t="s">
        <v>51</v>
      </c>
      <c r="Q316" s="1" t="s">
        <v>51</v>
      </c>
      <c r="R316" s="1" t="s">
        <v>51</v>
      </c>
      <c r="AV316" s="1" t="s">
        <v>51</v>
      </c>
      <c r="AW316" s="1" t="s">
        <v>51</v>
      </c>
      <c r="AX316" s="1" t="s">
        <v>51</v>
      </c>
      <c r="AY316" s="1" t="s">
        <v>51</v>
      </c>
    </row>
    <row r="317" spans="1:51" ht="30" customHeight="1" x14ac:dyDescent="0.3">
      <c r="A317" s="6"/>
      <c r="B317" s="6"/>
      <c r="C317" s="6"/>
      <c r="D317" s="6"/>
      <c r="E317" s="10"/>
      <c r="F317" s="11"/>
      <c r="G317" s="10"/>
      <c r="H317" s="11"/>
      <c r="I317" s="10"/>
      <c r="J317" s="11"/>
      <c r="K317" s="10"/>
      <c r="L317" s="11"/>
      <c r="M317" s="6"/>
    </row>
    <row r="318" spans="1:51" ht="30" customHeight="1" x14ac:dyDescent="0.3">
      <c r="A318" s="45" t="s">
        <v>870</v>
      </c>
      <c r="B318" s="45"/>
      <c r="C318" s="45"/>
      <c r="D318" s="45"/>
      <c r="E318" s="46"/>
      <c r="F318" s="47"/>
      <c r="G318" s="46"/>
      <c r="H318" s="47"/>
      <c r="I318" s="46"/>
      <c r="J318" s="47"/>
      <c r="K318" s="46"/>
      <c r="L318" s="47"/>
      <c r="M318" s="45"/>
      <c r="N318" s="1" t="s">
        <v>665</v>
      </c>
    </row>
    <row r="319" spans="1:51" ht="30" customHeight="1" x14ac:dyDescent="0.3">
      <c r="A319" s="5" t="s">
        <v>871</v>
      </c>
      <c r="B319" s="5" t="s">
        <v>872</v>
      </c>
      <c r="C319" s="5" t="s">
        <v>391</v>
      </c>
      <c r="D319" s="6">
        <v>6.5</v>
      </c>
      <c r="E319" s="10">
        <f>'자재 및 노임단가'!O34</f>
        <v>8021</v>
      </c>
      <c r="F319" s="11">
        <f>TRUNC(E319*D319,1)</f>
        <v>52136.5</v>
      </c>
      <c r="G319" s="10">
        <f>'자재 및 노임단가'!P34</f>
        <v>0</v>
      </c>
      <c r="H319" s="11">
        <f>TRUNC(G319*D319,1)</f>
        <v>0</v>
      </c>
      <c r="I319" s="10">
        <f>'자재 및 노임단가'!V34</f>
        <v>0</v>
      </c>
      <c r="J319" s="11">
        <f>TRUNC(I319*D319,1)</f>
        <v>0</v>
      </c>
      <c r="K319" s="10">
        <f t="shared" ref="K319:L321" si="44">TRUNC(E319+G319+I319,1)</f>
        <v>8021</v>
      </c>
      <c r="L319" s="11">
        <f t="shared" si="44"/>
        <v>52136.5</v>
      </c>
      <c r="M319" s="5" t="s">
        <v>51</v>
      </c>
      <c r="N319" s="1" t="s">
        <v>665</v>
      </c>
      <c r="O319" s="1" t="s">
        <v>873</v>
      </c>
      <c r="P319" s="1" t="s">
        <v>63</v>
      </c>
      <c r="Q319" s="1" t="s">
        <v>63</v>
      </c>
      <c r="R319" s="1" t="s">
        <v>62</v>
      </c>
      <c r="AV319" s="1" t="s">
        <v>51</v>
      </c>
      <c r="AW319" s="1" t="s">
        <v>874</v>
      </c>
      <c r="AX319" s="1" t="s">
        <v>51</v>
      </c>
      <c r="AY319" s="1" t="s">
        <v>51</v>
      </c>
    </row>
    <row r="320" spans="1:51" ht="30" customHeight="1" x14ac:dyDescent="0.3">
      <c r="A320" s="5" t="s">
        <v>875</v>
      </c>
      <c r="B320" s="5" t="s">
        <v>876</v>
      </c>
      <c r="C320" s="5" t="s">
        <v>774</v>
      </c>
      <c r="D320" s="6">
        <v>0.3</v>
      </c>
      <c r="E320" s="10">
        <f>'자재 및 노임단가'!O33</f>
        <v>11250</v>
      </c>
      <c r="F320" s="11">
        <f>TRUNC(E320*D320,1)</f>
        <v>3375</v>
      </c>
      <c r="G320" s="10">
        <f>'자재 및 노임단가'!P33</f>
        <v>0</v>
      </c>
      <c r="H320" s="11">
        <f>TRUNC(G320*D320,1)</f>
        <v>0</v>
      </c>
      <c r="I320" s="10">
        <f>'자재 및 노임단가'!V33</f>
        <v>0</v>
      </c>
      <c r="J320" s="11">
        <f>TRUNC(I320*D320,1)</f>
        <v>0</v>
      </c>
      <c r="K320" s="10">
        <f t="shared" si="44"/>
        <v>11250</v>
      </c>
      <c r="L320" s="11">
        <f t="shared" si="44"/>
        <v>3375</v>
      </c>
      <c r="M320" s="5" t="s">
        <v>51</v>
      </c>
      <c r="N320" s="1" t="s">
        <v>665</v>
      </c>
      <c r="O320" s="1" t="s">
        <v>877</v>
      </c>
      <c r="P320" s="1" t="s">
        <v>63</v>
      </c>
      <c r="Q320" s="1" t="s">
        <v>63</v>
      </c>
      <c r="R320" s="1" t="s">
        <v>62</v>
      </c>
      <c r="AV320" s="1" t="s">
        <v>51</v>
      </c>
      <c r="AW320" s="1" t="s">
        <v>878</v>
      </c>
      <c r="AX320" s="1" t="s">
        <v>51</v>
      </c>
      <c r="AY320" s="1" t="s">
        <v>51</v>
      </c>
    </row>
    <row r="321" spans="1:51" ht="30" customHeight="1" x14ac:dyDescent="0.3">
      <c r="A321" s="5" t="s">
        <v>879</v>
      </c>
      <c r="B321" s="5" t="s">
        <v>880</v>
      </c>
      <c r="C321" s="5" t="s">
        <v>774</v>
      </c>
      <c r="D321" s="6">
        <v>0.125</v>
      </c>
      <c r="E321" s="10">
        <f>'자재 및 노임단가'!O39</f>
        <v>6738</v>
      </c>
      <c r="F321" s="11">
        <f>TRUNC(E321*D321,1)</f>
        <v>842.2</v>
      </c>
      <c r="G321" s="10">
        <f>'자재 및 노임단가'!P39</f>
        <v>0</v>
      </c>
      <c r="H321" s="11">
        <f>TRUNC(G321*D321,1)</f>
        <v>0</v>
      </c>
      <c r="I321" s="10">
        <f>'자재 및 노임단가'!V39</f>
        <v>0</v>
      </c>
      <c r="J321" s="11">
        <f>TRUNC(I321*D321,1)</f>
        <v>0</v>
      </c>
      <c r="K321" s="10">
        <f t="shared" si="44"/>
        <v>6738</v>
      </c>
      <c r="L321" s="11">
        <f t="shared" si="44"/>
        <v>842.2</v>
      </c>
      <c r="M321" s="5" t="s">
        <v>51</v>
      </c>
      <c r="N321" s="1" t="s">
        <v>665</v>
      </c>
      <c r="O321" s="1" t="s">
        <v>881</v>
      </c>
      <c r="P321" s="1" t="s">
        <v>63</v>
      </c>
      <c r="Q321" s="1" t="s">
        <v>63</v>
      </c>
      <c r="R321" s="1" t="s">
        <v>62</v>
      </c>
      <c r="AV321" s="1" t="s">
        <v>51</v>
      </c>
      <c r="AW321" s="1" t="s">
        <v>882</v>
      </c>
      <c r="AX321" s="1" t="s">
        <v>51</v>
      </c>
      <c r="AY321" s="1" t="s">
        <v>51</v>
      </c>
    </row>
    <row r="322" spans="1:51" ht="30" customHeight="1" x14ac:dyDescent="0.3">
      <c r="A322" s="5" t="s">
        <v>476</v>
      </c>
      <c r="B322" s="5" t="s">
        <v>51</v>
      </c>
      <c r="C322" s="5" t="s">
        <v>51</v>
      </c>
      <c r="D322" s="6"/>
      <c r="E322" s="10"/>
      <c r="F322" s="11">
        <f>TRUNC(SUMIF(N319:N321, N318, F319:F321),0)</f>
        <v>56353</v>
      </c>
      <c r="G322" s="10"/>
      <c r="H322" s="11">
        <f>TRUNC(SUMIF(N319:N321, N318, H319:H321),0)</f>
        <v>0</v>
      </c>
      <c r="I322" s="10"/>
      <c r="J322" s="11">
        <f>TRUNC(SUMIF(N319:N321, N318, J319:J321),0)</f>
        <v>0</v>
      </c>
      <c r="K322" s="10"/>
      <c r="L322" s="11">
        <f>F322+H322+J322</f>
        <v>56353</v>
      </c>
      <c r="M322" s="5" t="s">
        <v>51</v>
      </c>
      <c r="N322" s="1" t="s">
        <v>72</v>
      </c>
      <c r="O322" s="1" t="s">
        <v>72</v>
      </c>
      <c r="P322" s="1" t="s">
        <v>51</v>
      </c>
      <c r="Q322" s="1" t="s">
        <v>51</v>
      </c>
      <c r="R322" s="1" t="s">
        <v>51</v>
      </c>
      <c r="AV322" s="1" t="s">
        <v>51</v>
      </c>
      <c r="AW322" s="1" t="s">
        <v>51</v>
      </c>
      <c r="AX322" s="1" t="s">
        <v>51</v>
      </c>
      <c r="AY322" s="1" t="s">
        <v>51</v>
      </c>
    </row>
    <row r="323" spans="1:51" ht="30" customHeight="1" x14ac:dyDescent="0.3">
      <c r="A323" s="6"/>
      <c r="B323" s="6"/>
      <c r="C323" s="6"/>
      <c r="D323" s="6"/>
      <c r="E323" s="10"/>
      <c r="F323" s="11"/>
      <c r="G323" s="10"/>
      <c r="H323" s="11"/>
      <c r="I323" s="10"/>
      <c r="J323" s="11"/>
      <c r="K323" s="10"/>
      <c r="L323" s="11"/>
      <c r="M323" s="6"/>
    </row>
    <row r="324" spans="1:51" ht="30" customHeight="1" x14ac:dyDescent="0.3">
      <c r="A324" s="45" t="s">
        <v>883</v>
      </c>
      <c r="B324" s="45"/>
      <c r="C324" s="45"/>
      <c r="D324" s="45"/>
      <c r="E324" s="46"/>
      <c r="F324" s="47"/>
      <c r="G324" s="46"/>
      <c r="H324" s="47"/>
      <c r="I324" s="46"/>
      <c r="J324" s="47"/>
      <c r="K324" s="46"/>
      <c r="L324" s="47"/>
      <c r="M324" s="45"/>
      <c r="N324" s="1" t="s">
        <v>670</v>
      </c>
    </row>
    <row r="325" spans="1:51" ht="30" customHeight="1" x14ac:dyDescent="0.3">
      <c r="A325" s="5" t="s">
        <v>793</v>
      </c>
      <c r="B325" s="5" t="s">
        <v>478</v>
      </c>
      <c r="C325" s="5" t="s">
        <v>479</v>
      </c>
      <c r="D325" s="6">
        <v>4.3999999999999997E-2</v>
      </c>
      <c r="E325" s="10">
        <f>'자재 및 노임단가'!O54</f>
        <v>0</v>
      </c>
      <c r="F325" s="11">
        <f>TRUNC(E325*D325,1)</f>
        <v>0</v>
      </c>
      <c r="G325" s="10">
        <f>'자재 및 노임단가'!P54</f>
        <v>249977</v>
      </c>
      <c r="H325" s="11">
        <f>TRUNC(G325*D325,1)</f>
        <v>10998.9</v>
      </c>
      <c r="I325" s="10">
        <f>'자재 및 노임단가'!V54</f>
        <v>0</v>
      </c>
      <c r="J325" s="11">
        <f>TRUNC(I325*D325,1)</f>
        <v>0</v>
      </c>
      <c r="K325" s="10">
        <f t="shared" ref="K325:L327" si="45">TRUNC(E325+G325+I325,1)</f>
        <v>249977</v>
      </c>
      <c r="L325" s="11">
        <f t="shared" si="45"/>
        <v>10998.9</v>
      </c>
      <c r="M325" s="5" t="s">
        <v>51</v>
      </c>
      <c r="N325" s="1" t="s">
        <v>670</v>
      </c>
      <c r="O325" s="1" t="s">
        <v>794</v>
      </c>
      <c r="P325" s="1" t="s">
        <v>63</v>
      </c>
      <c r="Q325" s="1" t="s">
        <v>63</v>
      </c>
      <c r="R325" s="1" t="s">
        <v>62</v>
      </c>
      <c r="V325">
        <v>1</v>
      </c>
      <c r="AV325" s="1" t="s">
        <v>51</v>
      </c>
      <c r="AW325" s="1" t="s">
        <v>885</v>
      </c>
      <c r="AX325" s="1" t="s">
        <v>51</v>
      </c>
      <c r="AY325" s="1" t="s">
        <v>51</v>
      </c>
    </row>
    <row r="326" spans="1:51" ht="30" customHeight="1" x14ac:dyDescent="0.3">
      <c r="A326" s="5" t="s">
        <v>477</v>
      </c>
      <c r="B326" s="5" t="s">
        <v>478</v>
      </c>
      <c r="C326" s="5" t="s">
        <v>479</v>
      </c>
      <c r="D326" s="6">
        <v>2.3E-2</v>
      </c>
      <c r="E326" s="10">
        <f>'자재 및 노임단가'!O45</f>
        <v>0</v>
      </c>
      <c r="F326" s="11">
        <f>TRUNC(E326*D326,1)</f>
        <v>0</v>
      </c>
      <c r="G326" s="10">
        <f>'자재 및 노임단가'!P45</f>
        <v>161858</v>
      </c>
      <c r="H326" s="11">
        <f>TRUNC(G326*D326,1)</f>
        <v>3722.7</v>
      </c>
      <c r="I326" s="10">
        <f>'자재 및 노임단가'!V45</f>
        <v>0</v>
      </c>
      <c r="J326" s="11">
        <f>TRUNC(I326*D326,1)</f>
        <v>0</v>
      </c>
      <c r="K326" s="10">
        <f t="shared" si="45"/>
        <v>161858</v>
      </c>
      <c r="L326" s="11">
        <f t="shared" si="45"/>
        <v>3722.7</v>
      </c>
      <c r="M326" s="5" t="s">
        <v>51</v>
      </c>
      <c r="N326" s="1" t="s">
        <v>670</v>
      </c>
      <c r="O326" s="1" t="s">
        <v>480</v>
      </c>
      <c r="P326" s="1" t="s">
        <v>63</v>
      </c>
      <c r="Q326" s="1" t="s">
        <v>63</v>
      </c>
      <c r="R326" s="1" t="s">
        <v>62</v>
      </c>
      <c r="V326">
        <v>1</v>
      </c>
      <c r="AV326" s="1" t="s">
        <v>51</v>
      </c>
      <c r="AW326" s="1" t="s">
        <v>886</v>
      </c>
      <c r="AX326" s="1" t="s">
        <v>51</v>
      </c>
      <c r="AY326" s="1" t="s">
        <v>51</v>
      </c>
    </row>
    <row r="327" spans="1:51" ht="30" customHeight="1" x14ac:dyDescent="0.3">
      <c r="A327" s="5" t="s">
        <v>797</v>
      </c>
      <c r="B327" s="5" t="s">
        <v>676</v>
      </c>
      <c r="C327" s="5" t="s">
        <v>511</v>
      </c>
      <c r="D327" s="6">
        <v>1</v>
      </c>
      <c r="E327" s="10">
        <f>TRUNC(SUMIF(V325:V327, RIGHTB(O327, 1), H325:H327)*U327, 2)</f>
        <v>294.43</v>
      </c>
      <c r="F327" s="11">
        <f>TRUNC(E327*D327,1)</f>
        <v>294.39999999999998</v>
      </c>
      <c r="G327" s="10">
        <v>0</v>
      </c>
      <c r="H327" s="11">
        <f>TRUNC(G327*D327,1)</f>
        <v>0</v>
      </c>
      <c r="I327" s="10">
        <v>0</v>
      </c>
      <c r="J327" s="11">
        <f>TRUNC(I327*D327,1)</f>
        <v>0</v>
      </c>
      <c r="K327" s="10">
        <f t="shared" si="45"/>
        <v>294.39999999999998</v>
      </c>
      <c r="L327" s="11">
        <f t="shared" si="45"/>
        <v>294.39999999999998</v>
      </c>
      <c r="M327" s="5" t="s">
        <v>51</v>
      </c>
      <c r="N327" s="1" t="s">
        <v>670</v>
      </c>
      <c r="O327" s="1" t="s">
        <v>512</v>
      </c>
      <c r="P327" s="1" t="s">
        <v>63</v>
      </c>
      <c r="Q327" s="1" t="s">
        <v>63</v>
      </c>
      <c r="R327" s="1" t="s">
        <v>63</v>
      </c>
      <c r="S327">
        <v>1</v>
      </c>
      <c r="T327">
        <v>0</v>
      </c>
      <c r="U327">
        <v>0.02</v>
      </c>
      <c r="AV327" s="1" t="s">
        <v>51</v>
      </c>
      <c r="AW327" s="1" t="s">
        <v>887</v>
      </c>
      <c r="AX327" s="1" t="s">
        <v>51</v>
      </c>
      <c r="AY327" s="1" t="s">
        <v>51</v>
      </c>
    </row>
    <row r="328" spans="1:51" ht="30" customHeight="1" x14ac:dyDescent="0.3">
      <c r="A328" s="5" t="s">
        <v>476</v>
      </c>
      <c r="B328" s="5" t="s">
        <v>51</v>
      </c>
      <c r="C328" s="5" t="s">
        <v>51</v>
      </c>
      <c r="D328" s="6"/>
      <c r="E328" s="10"/>
      <c r="F328" s="11">
        <f>TRUNC(SUMIF(N325:N327, N324, F325:F327),0)</f>
        <v>294</v>
      </c>
      <c r="G328" s="10"/>
      <c r="H328" s="11">
        <f>TRUNC(SUMIF(N325:N327, N324, H325:H327),0)</f>
        <v>14721</v>
      </c>
      <c r="I328" s="10"/>
      <c r="J328" s="11">
        <f>TRUNC(SUMIF(N325:N327, N324, J325:J327),0)</f>
        <v>0</v>
      </c>
      <c r="K328" s="10"/>
      <c r="L328" s="11">
        <f>F328+H328+J328</f>
        <v>15015</v>
      </c>
      <c r="M328" s="5" t="s">
        <v>51</v>
      </c>
      <c r="N328" s="1" t="s">
        <v>72</v>
      </c>
      <c r="O328" s="1" t="s">
        <v>72</v>
      </c>
      <c r="P328" s="1" t="s">
        <v>51</v>
      </c>
      <c r="Q328" s="1" t="s">
        <v>51</v>
      </c>
      <c r="R328" s="1" t="s">
        <v>51</v>
      </c>
      <c r="AV328" s="1" t="s">
        <v>51</v>
      </c>
      <c r="AW328" s="1" t="s">
        <v>51</v>
      </c>
      <c r="AX328" s="1" t="s">
        <v>51</v>
      </c>
      <c r="AY328" s="1" t="s">
        <v>51</v>
      </c>
    </row>
  </sheetData>
  <mergeCells count="100">
    <mergeCell ref="A324:M324"/>
    <mergeCell ref="A255:M255"/>
    <mergeCell ref="A259:M259"/>
    <mergeCell ref="A267:M267"/>
    <mergeCell ref="A274:M274"/>
    <mergeCell ref="A283:M283"/>
    <mergeCell ref="A288:M288"/>
    <mergeCell ref="A295:M295"/>
    <mergeCell ref="A299:M299"/>
    <mergeCell ref="A305:M305"/>
    <mergeCell ref="A312:M312"/>
    <mergeCell ref="A318:M318"/>
    <mergeCell ref="A249:M249"/>
    <mergeCell ref="A183:M183"/>
    <mergeCell ref="A187:M187"/>
    <mergeCell ref="A193:M193"/>
    <mergeCell ref="A199:M199"/>
    <mergeCell ref="A208:M208"/>
    <mergeCell ref="A214:M214"/>
    <mergeCell ref="A223:M223"/>
    <mergeCell ref="A228:M228"/>
    <mergeCell ref="A232:M232"/>
    <mergeCell ref="A236:M236"/>
    <mergeCell ref="A245:M245"/>
    <mergeCell ref="A176:M176"/>
    <mergeCell ref="A114:M114"/>
    <mergeCell ref="A121:M121"/>
    <mergeCell ref="A128:M128"/>
    <mergeCell ref="A133:M133"/>
    <mergeCell ref="A139:M139"/>
    <mergeCell ref="A145:M145"/>
    <mergeCell ref="A151:M151"/>
    <mergeCell ref="A156:M156"/>
    <mergeCell ref="A161:M161"/>
    <mergeCell ref="A166:M166"/>
    <mergeCell ref="A171:M171"/>
    <mergeCell ref="A107:M107"/>
    <mergeCell ref="A41:M41"/>
    <mergeCell ref="A45:M45"/>
    <mergeCell ref="A50:M50"/>
    <mergeCell ref="A55:M55"/>
    <mergeCell ref="A63:M63"/>
    <mergeCell ref="A71:M71"/>
    <mergeCell ref="A77:M77"/>
    <mergeCell ref="A81:M81"/>
    <mergeCell ref="A86:M86"/>
    <mergeCell ref="A93:M93"/>
    <mergeCell ref="A100:M100"/>
    <mergeCell ref="A4:M4"/>
    <mergeCell ref="A17:M17"/>
    <mergeCell ref="A21:M21"/>
    <mergeCell ref="A25:M25"/>
    <mergeCell ref="A32:M32"/>
    <mergeCell ref="A37:M37"/>
    <mergeCell ref="AR2:AR3"/>
    <mergeCell ref="AS2:AS3"/>
    <mergeCell ref="AT2:AT3"/>
    <mergeCell ref="AU2:AU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V2:AV3"/>
    <mergeCell ref="AW2:AW3"/>
    <mergeCell ref="AL2:AL3"/>
    <mergeCell ref="AM2:AM3"/>
    <mergeCell ref="AN2:AN3"/>
    <mergeCell ref="AO2:AO3"/>
    <mergeCell ref="AP2:AP3"/>
    <mergeCell ref="AQ2:AQ3"/>
    <mergeCell ref="AE2:AE3"/>
    <mergeCell ref="T2:T3"/>
    <mergeCell ref="U2:U3"/>
    <mergeCell ref="V2:V3"/>
    <mergeCell ref="W2:W3"/>
    <mergeCell ref="X2:X3"/>
    <mergeCell ref="Y2:Y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4"/>
  <sheetViews>
    <sheetView topLeftCell="B1" zoomScale="85" zoomScaleNormal="85" workbookViewId="0">
      <selection activeCell="C36" sqref="C36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customWidth="1"/>
  </cols>
  <sheetData>
    <row r="1" spans="1:12" ht="30" customHeight="1" x14ac:dyDescent="0.3">
      <c r="A1" s="41" t="s">
        <v>888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2" ht="30" customHeight="1" x14ac:dyDescent="0.3">
      <c r="A2" s="42" t="s">
        <v>1244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2" ht="30" customHeight="1" x14ac:dyDescent="0.3">
      <c r="A3" s="2" t="s">
        <v>421</v>
      </c>
      <c r="B3" s="2" t="s">
        <v>1</v>
      </c>
      <c r="C3" s="2" t="s">
        <v>2</v>
      </c>
      <c r="D3" s="2" t="s">
        <v>3</v>
      </c>
      <c r="E3" s="2" t="s">
        <v>422</v>
      </c>
      <c r="F3" s="2" t="s">
        <v>423</v>
      </c>
      <c r="G3" s="2" t="s">
        <v>424</v>
      </c>
      <c r="H3" s="2" t="s">
        <v>425</v>
      </c>
      <c r="I3" s="2" t="s">
        <v>426</v>
      </c>
      <c r="J3" s="2" t="s">
        <v>889</v>
      </c>
      <c r="K3" s="2" t="s">
        <v>890</v>
      </c>
      <c r="L3" s="2" t="s">
        <v>430</v>
      </c>
    </row>
    <row r="4" spans="1:12" ht="30" customHeight="1" x14ac:dyDescent="0.3">
      <c r="A4" s="5" t="s">
        <v>701</v>
      </c>
      <c r="B4" s="5" t="s">
        <v>698</v>
      </c>
      <c r="C4" s="5" t="s">
        <v>699</v>
      </c>
      <c r="D4" s="5" t="s">
        <v>397</v>
      </c>
      <c r="E4" s="12">
        <v>0</v>
      </c>
      <c r="F4" s="12">
        <v>0</v>
      </c>
      <c r="G4" s="12">
        <v>40</v>
      </c>
      <c r="H4" s="12">
        <v>40</v>
      </c>
      <c r="I4" s="5" t="s">
        <v>700</v>
      </c>
      <c r="J4" s="5" t="s">
        <v>51</v>
      </c>
      <c r="K4" s="5" t="s">
        <v>701</v>
      </c>
      <c r="L4" s="5" t="s">
        <v>896</v>
      </c>
    </row>
  </sheetData>
  <mergeCells count="2">
    <mergeCell ref="A1:L1"/>
    <mergeCell ref="A2:L2"/>
  </mergeCells>
  <phoneticPr fontId="1" type="noConversion"/>
  <pageMargins left="0.78740157480314954" right="0" top="0.39370078740157477" bottom="0.39370078740157477" header="0" footer="0"/>
  <pageSetup paperSize="9" scale="7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20"/>
  <sheetViews>
    <sheetView zoomScale="85" zoomScaleNormal="85" workbookViewId="0">
      <selection sqref="A1:F1"/>
    </sheetView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</cols>
  <sheetData>
    <row r="1" spans="1:12" ht="30" customHeight="1" x14ac:dyDescent="0.3">
      <c r="A1" s="41" t="s">
        <v>891</v>
      </c>
      <c r="B1" s="41"/>
      <c r="C1" s="41"/>
      <c r="D1" s="41"/>
      <c r="E1" s="41"/>
      <c r="F1" s="41"/>
    </row>
    <row r="2" spans="1:12" ht="30" customHeight="1" x14ac:dyDescent="0.3">
      <c r="A2" s="36" t="s">
        <v>1246</v>
      </c>
      <c r="B2" s="36"/>
      <c r="C2" s="36"/>
      <c r="D2" s="36"/>
      <c r="E2" s="36"/>
      <c r="F2" s="36"/>
    </row>
    <row r="3" spans="1:12" ht="30" customHeight="1" x14ac:dyDescent="0.3">
      <c r="A3" s="2" t="s">
        <v>892</v>
      </c>
      <c r="B3" s="2" t="s">
        <v>422</v>
      </c>
      <c r="C3" s="2" t="s">
        <v>423</v>
      </c>
      <c r="D3" s="2" t="s">
        <v>424</v>
      </c>
      <c r="E3" s="2" t="s">
        <v>425</v>
      </c>
      <c r="F3" s="2" t="s">
        <v>889</v>
      </c>
      <c r="G3" s="1" t="s">
        <v>890</v>
      </c>
      <c r="H3" s="1" t="s">
        <v>893</v>
      </c>
      <c r="I3" s="1" t="s">
        <v>894</v>
      </c>
      <c r="J3" s="1" t="s">
        <v>895</v>
      </c>
      <c r="K3" s="1" t="s">
        <v>3</v>
      </c>
      <c r="L3" s="1" t="s">
        <v>4</v>
      </c>
    </row>
    <row r="4" spans="1:12" ht="20.100000000000001" customHeight="1" x14ac:dyDescent="0.3">
      <c r="A4" s="13" t="s">
        <v>897</v>
      </c>
      <c r="B4" s="13"/>
      <c r="C4" s="13"/>
      <c r="D4" s="13"/>
      <c r="E4" s="13"/>
      <c r="F4" s="14" t="s">
        <v>51</v>
      </c>
      <c r="G4" s="1" t="s">
        <v>701</v>
      </c>
      <c r="I4" s="1" t="s">
        <v>698</v>
      </c>
      <c r="J4" s="1" t="s">
        <v>699</v>
      </c>
      <c r="K4" s="1" t="s">
        <v>397</v>
      </c>
    </row>
    <row r="5" spans="1:12" ht="20.100000000000001" customHeight="1" x14ac:dyDescent="0.3">
      <c r="A5" s="15" t="s">
        <v>51</v>
      </c>
      <c r="B5" s="16"/>
      <c r="C5" s="16"/>
      <c r="D5" s="16"/>
      <c r="E5" s="16"/>
      <c r="F5" s="15" t="s">
        <v>51</v>
      </c>
      <c r="G5" s="1" t="s">
        <v>701</v>
      </c>
      <c r="H5" s="1" t="s">
        <v>898</v>
      </c>
      <c r="I5" s="1" t="s">
        <v>51</v>
      </c>
      <c r="J5" s="1" t="s">
        <v>51</v>
      </c>
      <c r="K5" s="1" t="s">
        <v>899</v>
      </c>
      <c r="L5">
        <v>1</v>
      </c>
    </row>
    <row r="6" spans="1:12" ht="20.100000000000001" customHeight="1" x14ac:dyDescent="0.3">
      <c r="A6" s="15" t="s">
        <v>900</v>
      </c>
      <c r="B6" s="16">
        <v>0</v>
      </c>
      <c r="C6" s="16">
        <v>0</v>
      </c>
      <c r="D6" s="16">
        <v>0</v>
      </c>
      <c r="E6" s="16">
        <v>0</v>
      </c>
      <c r="F6" s="15" t="s">
        <v>51</v>
      </c>
      <c r="G6" s="1" t="s">
        <v>701</v>
      </c>
      <c r="H6" s="1" t="s">
        <v>901</v>
      </c>
      <c r="I6" s="1" t="s">
        <v>902</v>
      </c>
      <c r="J6" s="1" t="s">
        <v>51</v>
      </c>
      <c r="K6" s="1" t="s">
        <v>51</v>
      </c>
    </row>
    <row r="7" spans="1:12" ht="20.100000000000001" customHeight="1" x14ac:dyDescent="0.3">
      <c r="A7" s="15" t="s">
        <v>903</v>
      </c>
      <c r="B7" s="16">
        <v>0</v>
      </c>
      <c r="C7" s="16">
        <v>0</v>
      </c>
      <c r="D7" s="16">
        <v>0</v>
      </c>
      <c r="E7" s="16">
        <v>0</v>
      </c>
      <c r="F7" s="15" t="s">
        <v>51</v>
      </c>
      <c r="G7" s="1" t="s">
        <v>701</v>
      </c>
      <c r="H7" s="1" t="s">
        <v>901</v>
      </c>
      <c r="I7" s="1" t="s">
        <v>904</v>
      </c>
      <c r="J7" s="1" t="s">
        <v>51</v>
      </c>
      <c r="K7" s="1" t="s">
        <v>51</v>
      </c>
    </row>
    <row r="8" spans="1:12" ht="20.100000000000001" customHeight="1" x14ac:dyDescent="0.3">
      <c r="A8" s="15" t="s">
        <v>905</v>
      </c>
      <c r="B8" s="16">
        <v>0</v>
      </c>
      <c r="C8" s="16">
        <v>0</v>
      </c>
      <c r="D8" s="16">
        <v>0</v>
      </c>
      <c r="E8" s="16">
        <v>0</v>
      </c>
      <c r="F8" s="15" t="s">
        <v>51</v>
      </c>
      <c r="G8" s="1" t="s">
        <v>701</v>
      </c>
      <c r="H8" s="1" t="s">
        <v>901</v>
      </c>
      <c r="I8" s="1" t="s">
        <v>906</v>
      </c>
      <c r="J8" s="1" t="s">
        <v>51</v>
      </c>
      <c r="K8" s="1" t="s">
        <v>51</v>
      </c>
    </row>
    <row r="9" spans="1:12" ht="20.100000000000001" customHeight="1" x14ac:dyDescent="0.3">
      <c r="A9" s="15" t="s">
        <v>907</v>
      </c>
      <c r="B9" s="16">
        <v>0</v>
      </c>
      <c r="C9" s="16">
        <v>0</v>
      </c>
      <c r="D9" s="16">
        <v>0</v>
      </c>
      <c r="E9" s="16">
        <v>0</v>
      </c>
      <c r="F9" s="15" t="s">
        <v>51</v>
      </c>
      <c r="G9" s="1" t="s">
        <v>701</v>
      </c>
      <c r="H9" s="1" t="s">
        <v>901</v>
      </c>
      <c r="I9" s="1" t="s">
        <v>908</v>
      </c>
      <c r="J9" s="1" t="s">
        <v>51</v>
      </c>
      <c r="K9" s="1" t="s">
        <v>51</v>
      </c>
    </row>
    <row r="10" spans="1:12" ht="20.100000000000001" customHeight="1" x14ac:dyDescent="0.3">
      <c r="A10" s="15" t="s">
        <v>909</v>
      </c>
      <c r="B10" s="16">
        <v>0</v>
      </c>
      <c r="C10" s="16">
        <v>0</v>
      </c>
      <c r="D10" s="16">
        <v>0</v>
      </c>
      <c r="E10" s="16">
        <v>0</v>
      </c>
      <c r="F10" s="15" t="s">
        <v>51</v>
      </c>
      <c r="G10" s="1" t="s">
        <v>701</v>
      </c>
      <c r="H10" s="1" t="s">
        <v>901</v>
      </c>
      <c r="I10" s="1" t="s">
        <v>910</v>
      </c>
      <c r="J10" s="1" t="s">
        <v>51</v>
      </c>
      <c r="K10" s="1" t="s">
        <v>51</v>
      </c>
    </row>
    <row r="11" spans="1:12" ht="20.100000000000001" customHeight="1" x14ac:dyDescent="0.3">
      <c r="A11" s="15" t="s">
        <v>911</v>
      </c>
      <c r="B11" s="16">
        <v>0</v>
      </c>
      <c r="C11" s="16">
        <v>0</v>
      </c>
      <c r="D11" s="16">
        <v>0</v>
      </c>
      <c r="E11" s="16">
        <v>0</v>
      </c>
      <c r="F11" s="15" t="s">
        <v>51</v>
      </c>
      <c r="G11" s="1" t="s">
        <v>701</v>
      </c>
      <c r="H11" s="1" t="s">
        <v>901</v>
      </c>
      <c r="I11" s="1" t="s">
        <v>912</v>
      </c>
      <c r="J11" s="1" t="s">
        <v>51</v>
      </c>
      <c r="K11" s="1" t="s">
        <v>51</v>
      </c>
    </row>
    <row r="12" spans="1:12" ht="20.100000000000001" customHeight="1" x14ac:dyDescent="0.3">
      <c r="A12" s="15" t="s">
        <v>913</v>
      </c>
      <c r="B12" s="16">
        <v>0</v>
      </c>
      <c r="C12" s="16">
        <v>0</v>
      </c>
      <c r="D12" s="16">
        <v>0</v>
      </c>
      <c r="E12" s="16">
        <v>0</v>
      </c>
      <c r="F12" s="15" t="s">
        <v>51</v>
      </c>
      <c r="G12" s="1" t="s">
        <v>701</v>
      </c>
      <c r="H12" s="1" t="s">
        <v>901</v>
      </c>
      <c r="I12" s="1" t="s">
        <v>914</v>
      </c>
      <c r="J12" s="1" t="s">
        <v>51</v>
      </c>
      <c r="K12" s="1" t="s">
        <v>51</v>
      </c>
    </row>
    <row r="13" spans="1:12" ht="20.100000000000001" customHeight="1" x14ac:dyDescent="0.3">
      <c r="A13" s="15" t="s">
        <v>915</v>
      </c>
      <c r="B13" s="16">
        <v>0</v>
      </c>
      <c r="C13" s="16">
        <v>0</v>
      </c>
      <c r="D13" s="16">
        <v>0</v>
      </c>
      <c r="E13" s="16">
        <v>0</v>
      </c>
      <c r="F13" s="15" t="s">
        <v>51</v>
      </c>
      <c r="G13" s="1" t="s">
        <v>701</v>
      </c>
      <c r="H13" s="1" t="s">
        <v>901</v>
      </c>
      <c r="I13" s="1" t="s">
        <v>916</v>
      </c>
      <c r="J13" s="1" t="s">
        <v>51</v>
      </c>
      <c r="K13" s="1" t="s">
        <v>51</v>
      </c>
    </row>
    <row r="14" spans="1:12" ht="20.100000000000001" customHeight="1" x14ac:dyDescent="0.3">
      <c r="A14" s="15" t="s">
        <v>917</v>
      </c>
      <c r="B14" s="16">
        <v>0</v>
      </c>
      <c r="C14" s="16">
        <v>0</v>
      </c>
      <c r="D14" s="16">
        <v>40.200000000000003</v>
      </c>
      <c r="E14" s="16">
        <v>40.200000000000003</v>
      </c>
      <c r="F14" s="15" t="s">
        <v>51</v>
      </c>
      <c r="G14" s="1" t="s">
        <v>701</v>
      </c>
      <c r="H14" s="1" t="s">
        <v>901</v>
      </c>
      <c r="I14" s="1" t="s">
        <v>918</v>
      </c>
      <c r="J14" s="1" t="s">
        <v>51</v>
      </c>
      <c r="K14" s="1" t="s">
        <v>51</v>
      </c>
    </row>
    <row r="15" spans="1:12" ht="20.100000000000001" customHeight="1" x14ac:dyDescent="0.3">
      <c r="A15" s="15" t="s">
        <v>919</v>
      </c>
      <c r="B15" s="16">
        <v>0</v>
      </c>
      <c r="C15" s="16">
        <v>0</v>
      </c>
      <c r="D15" s="16">
        <v>40.200000000000003</v>
      </c>
      <c r="E15" s="16">
        <v>40.200000000000003</v>
      </c>
      <c r="F15" s="15" t="s">
        <v>51</v>
      </c>
      <c r="G15" s="1" t="s">
        <v>701</v>
      </c>
      <c r="H15" s="1" t="s">
        <v>901</v>
      </c>
      <c r="I15" s="1" t="s">
        <v>920</v>
      </c>
      <c r="J15" s="1" t="s">
        <v>51</v>
      </c>
      <c r="K15" s="1" t="s">
        <v>51</v>
      </c>
    </row>
    <row r="16" spans="1:12" ht="20.100000000000001" customHeight="1" x14ac:dyDescent="0.3">
      <c r="A16" s="15" t="s">
        <v>921</v>
      </c>
      <c r="B16" s="16">
        <v>0</v>
      </c>
      <c r="C16" s="16">
        <v>0</v>
      </c>
      <c r="D16" s="16">
        <v>0</v>
      </c>
      <c r="E16" s="16">
        <v>0</v>
      </c>
      <c r="F16" s="15" t="s">
        <v>51</v>
      </c>
      <c r="G16" s="1" t="s">
        <v>701</v>
      </c>
      <c r="H16" s="1" t="s">
        <v>901</v>
      </c>
      <c r="I16" s="1" t="s">
        <v>51</v>
      </c>
      <c r="J16" s="1" t="s">
        <v>51</v>
      </c>
      <c r="K16" s="1" t="s">
        <v>51</v>
      </c>
    </row>
    <row r="17" spans="1:11" ht="20.100000000000001" customHeight="1" x14ac:dyDescent="0.3">
      <c r="A17" s="15" t="s">
        <v>921</v>
      </c>
      <c r="B17" s="16">
        <v>0</v>
      </c>
      <c r="C17" s="16">
        <v>0</v>
      </c>
      <c r="D17" s="16">
        <v>0</v>
      </c>
      <c r="E17" s="16">
        <v>0</v>
      </c>
      <c r="F17" s="15" t="s">
        <v>51</v>
      </c>
      <c r="G17" s="1" t="s">
        <v>701</v>
      </c>
      <c r="H17" s="1" t="s">
        <v>901</v>
      </c>
      <c r="I17" s="1" t="s">
        <v>51</v>
      </c>
      <c r="J17" s="1" t="s">
        <v>51</v>
      </c>
      <c r="K17" s="1" t="s">
        <v>51</v>
      </c>
    </row>
    <row r="18" spans="1:11" ht="20.100000000000001" customHeight="1" x14ac:dyDescent="0.3">
      <c r="A18" s="15" t="s">
        <v>921</v>
      </c>
      <c r="B18" s="16">
        <v>0</v>
      </c>
      <c r="C18" s="16">
        <v>0</v>
      </c>
      <c r="D18" s="16">
        <v>0</v>
      </c>
      <c r="E18" s="16">
        <v>0</v>
      </c>
      <c r="F18" s="15" t="s">
        <v>51</v>
      </c>
      <c r="G18" s="1" t="s">
        <v>701</v>
      </c>
      <c r="H18" s="1" t="s">
        <v>901</v>
      </c>
      <c r="I18" s="1" t="s">
        <v>51</v>
      </c>
      <c r="J18" s="1" t="s">
        <v>51</v>
      </c>
      <c r="K18" s="1" t="s">
        <v>51</v>
      </c>
    </row>
    <row r="19" spans="1:11" ht="20.100000000000001" customHeight="1" x14ac:dyDescent="0.3">
      <c r="A19" s="15" t="s">
        <v>922</v>
      </c>
      <c r="B19" s="16">
        <v>0</v>
      </c>
      <c r="C19" s="16">
        <v>0</v>
      </c>
      <c r="D19" s="16">
        <v>0</v>
      </c>
      <c r="E19" s="16">
        <v>0</v>
      </c>
      <c r="F19" s="15" t="s">
        <v>51</v>
      </c>
      <c r="G19" s="1" t="s">
        <v>701</v>
      </c>
      <c r="H19" s="1" t="s">
        <v>901</v>
      </c>
      <c r="I19" s="1" t="s">
        <v>922</v>
      </c>
      <c r="J19" s="1" t="s">
        <v>51</v>
      </c>
      <c r="K19" s="1" t="s">
        <v>51</v>
      </c>
    </row>
    <row r="20" spans="1:11" ht="20.100000000000001" customHeight="1" x14ac:dyDescent="0.3">
      <c r="A20" s="17" t="s">
        <v>923</v>
      </c>
      <c r="B20" s="18">
        <v>0</v>
      </c>
      <c r="C20" s="18">
        <v>0</v>
      </c>
      <c r="D20" s="18">
        <v>40</v>
      </c>
      <c r="E20" s="18">
        <v>40</v>
      </c>
      <c r="F20" s="19"/>
    </row>
  </sheetData>
  <mergeCells count="2">
    <mergeCell ref="A1:F1"/>
    <mergeCell ref="A2:F2"/>
  </mergeCells>
  <phoneticPr fontId="1" type="noConversion"/>
  <pageMargins left="0.78740157480314954" right="0" top="0.39370078740157477" bottom="0.39370078740157477" header="0" footer="0"/>
  <pageSetup paperSize="9" scale="88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B111"/>
  <sheetViews>
    <sheetView topLeftCell="B1" zoomScale="85" zoomScaleNormal="85" workbookViewId="0">
      <selection activeCell="N12" sqref="N12"/>
    </sheetView>
  </sheetViews>
  <sheetFormatPr defaultRowHeight="16.5" x14ac:dyDescent="0.3"/>
  <cols>
    <col min="1" max="1" width="19.375" hidden="1" customWidth="1"/>
    <col min="2" max="2" width="30.25" bestFit="1" customWidth="1"/>
    <col min="3" max="3" width="33.125" bestFit="1" customWidth="1"/>
    <col min="4" max="4" width="4.875" bestFit="1" customWidth="1"/>
    <col min="5" max="5" width="10.5" bestFit="1" customWidth="1"/>
    <col min="6" max="6" width="5.875" bestFit="1" customWidth="1"/>
    <col min="7" max="7" width="9.5" bestFit="1" customWidth="1"/>
    <col min="8" max="8" width="5.875" bestFit="1" customWidth="1"/>
    <col min="9" max="9" width="9.5" bestFit="1" customWidth="1"/>
    <col min="10" max="10" width="5.875" bestFit="1" customWidth="1"/>
    <col min="11" max="11" width="9.5" bestFit="1" customWidth="1"/>
    <col min="12" max="12" width="5.875" bestFit="1" customWidth="1"/>
    <col min="13" max="13" width="12.375" bestFit="1" customWidth="1"/>
    <col min="14" max="14" width="13.375" customWidth="1"/>
    <col min="15" max="15" width="12.375" bestFit="1" customWidth="1"/>
    <col min="16" max="17" width="10.5" bestFit="1" customWidth="1"/>
    <col min="18" max="19" width="8.625" bestFit="1" customWidth="1"/>
    <col min="20" max="22" width="10.5" bestFit="1" customWidth="1"/>
    <col min="23" max="23" width="7.625" bestFit="1" customWidth="1"/>
    <col min="24" max="24" width="10.5" bestFit="1" customWidth="1"/>
    <col min="25" max="26" width="8.625" hidden="1" customWidth="1"/>
    <col min="27" max="27" width="10.5" hidden="1" customWidth="1"/>
    <col min="28" max="28" width="8.625" hidden="1" customWidth="1"/>
  </cols>
  <sheetData>
    <row r="1" spans="1:28" ht="30" customHeight="1" x14ac:dyDescent="0.3">
      <c r="A1" s="41" t="s">
        <v>924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</row>
    <row r="2" spans="1:28" ht="30" customHeight="1" x14ac:dyDescent="0.3">
      <c r="A2" s="36" t="s">
        <v>1245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8" ht="30" customHeight="1" x14ac:dyDescent="0.3">
      <c r="A3" s="43" t="s">
        <v>421</v>
      </c>
      <c r="B3" s="43" t="s">
        <v>1</v>
      </c>
      <c r="C3" s="43" t="s">
        <v>895</v>
      </c>
      <c r="D3" s="43" t="s">
        <v>3</v>
      </c>
      <c r="E3" s="43" t="s">
        <v>5</v>
      </c>
      <c r="F3" s="43"/>
      <c r="G3" s="43"/>
      <c r="H3" s="43"/>
      <c r="I3" s="43"/>
      <c r="J3" s="43"/>
      <c r="K3" s="43"/>
      <c r="L3" s="43"/>
      <c r="M3" s="43"/>
      <c r="N3" s="43"/>
      <c r="O3" s="43"/>
      <c r="P3" s="43" t="s">
        <v>423</v>
      </c>
      <c r="Q3" s="43" t="s">
        <v>424</v>
      </c>
      <c r="R3" s="43"/>
      <c r="S3" s="43"/>
      <c r="T3" s="43"/>
      <c r="U3" s="43"/>
      <c r="V3" s="43"/>
      <c r="W3" s="43" t="s">
        <v>426</v>
      </c>
      <c r="X3" s="43" t="s">
        <v>11</v>
      </c>
      <c r="Y3" s="42" t="s">
        <v>932</v>
      </c>
      <c r="Z3" s="42" t="s">
        <v>933</v>
      </c>
      <c r="AA3" s="42" t="s">
        <v>934</v>
      </c>
      <c r="AB3" s="42" t="s">
        <v>47</v>
      </c>
    </row>
    <row r="4" spans="1:28" ht="30" customHeight="1" x14ac:dyDescent="0.3">
      <c r="A4" s="43"/>
      <c r="B4" s="43"/>
      <c r="C4" s="43"/>
      <c r="D4" s="43"/>
      <c r="E4" s="2" t="s">
        <v>925</v>
      </c>
      <c r="F4" s="2" t="s">
        <v>926</v>
      </c>
      <c r="G4" s="2" t="s">
        <v>927</v>
      </c>
      <c r="H4" s="2" t="s">
        <v>926</v>
      </c>
      <c r="I4" s="2" t="s">
        <v>928</v>
      </c>
      <c r="J4" s="2" t="s">
        <v>926</v>
      </c>
      <c r="K4" s="2" t="s">
        <v>929</v>
      </c>
      <c r="L4" s="2" t="s">
        <v>926</v>
      </c>
      <c r="M4" s="2" t="s">
        <v>1201</v>
      </c>
      <c r="N4" s="2" t="s">
        <v>926</v>
      </c>
      <c r="O4" s="2" t="s">
        <v>931</v>
      </c>
      <c r="P4" s="43"/>
      <c r="Q4" s="2" t="s">
        <v>925</v>
      </c>
      <c r="R4" s="2" t="s">
        <v>927</v>
      </c>
      <c r="S4" s="2" t="s">
        <v>928</v>
      </c>
      <c r="T4" s="2" t="s">
        <v>929</v>
      </c>
      <c r="U4" s="2" t="s">
        <v>1201</v>
      </c>
      <c r="V4" s="2" t="s">
        <v>931</v>
      </c>
      <c r="W4" s="43"/>
      <c r="X4" s="43"/>
      <c r="Y4" s="42"/>
      <c r="Z4" s="42"/>
      <c r="AA4" s="42"/>
      <c r="AB4" s="42"/>
    </row>
    <row r="5" spans="1:28" ht="30" customHeight="1" x14ac:dyDescent="0.3">
      <c r="A5" s="5" t="s">
        <v>485</v>
      </c>
      <c r="B5" s="5" t="s">
        <v>483</v>
      </c>
      <c r="C5" s="5" t="s">
        <v>484</v>
      </c>
      <c r="D5" s="20" t="s">
        <v>67</v>
      </c>
      <c r="E5" s="21">
        <v>0</v>
      </c>
      <c r="F5" s="5" t="s">
        <v>51</v>
      </c>
      <c r="G5" s="21">
        <v>0</v>
      </c>
      <c r="H5" s="5" t="s">
        <v>51</v>
      </c>
      <c r="I5" s="21">
        <v>70000</v>
      </c>
      <c r="J5" s="5" t="s">
        <v>935</v>
      </c>
      <c r="K5" s="21">
        <v>70000</v>
      </c>
      <c r="L5" s="5" t="s">
        <v>936</v>
      </c>
      <c r="M5" s="21">
        <v>80000</v>
      </c>
      <c r="N5" s="5" t="s">
        <v>1202</v>
      </c>
      <c r="O5" s="21">
        <f t="shared" ref="O5:O40" si="0">SMALL(E5:M5,COUNTIF(E5:M5,0)+1)</f>
        <v>70000</v>
      </c>
      <c r="P5" s="21">
        <v>0</v>
      </c>
      <c r="Q5" s="21">
        <v>0</v>
      </c>
      <c r="R5" s="21">
        <v>0</v>
      </c>
      <c r="S5" s="21">
        <v>0</v>
      </c>
      <c r="T5" s="21">
        <v>0</v>
      </c>
      <c r="U5" s="21">
        <v>0</v>
      </c>
      <c r="V5" s="21">
        <v>0</v>
      </c>
      <c r="W5" s="5" t="s">
        <v>937</v>
      </c>
      <c r="X5" s="5" t="s">
        <v>51</v>
      </c>
      <c r="Y5" s="1" t="s">
        <v>51</v>
      </c>
      <c r="Z5" s="1" t="s">
        <v>51</v>
      </c>
      <c r="AA5" s="22"/>
      <c r="AB5" s="1" t="s">
        <v>51</v>
      </c>
    </row>
    <row r="6" spans="1:28" ht="30" customHeight="1" x14ac:dyDescent="0.3">
      <c r="A6" s="5" t="s">
        <v>565</v>
      </c>
      <c r="B6" s="5" t="s">
        <v>549</v>
      </c>
      <c r="C6" s="5" t="s">
        <v>564</v>
      </c>
      <c r="D6" s="20" t="s">
        <v>67</v>
      </c>
      <c r="E6" s="21">
        <v>4348</v>
      </c>
      <c r="F6" s="5" t="s">
        <v>51</v>
      </c>
      <c r="G6" s="21">
        <v>5710.83</v>
      </c>
      <c r="H6" s="5" t="s">
        <v>938</v>
      </c>
      <c r="I6" s="21">
        <v>4590.16</v>
      </c>
      <c r="J6" s="5" t="s">
        <v>939</v>
      </c>
      <c r="K6" s="21">
        <v>0</v>
      </c>
      <c r="L6" s="5" t="s">
        <v>51</v>
      </c>
      <c r="M6" s="21">
        <v>0</v>
      </c>
      <c r="N6" s="5" t="s">
        <v>51</v>
      </c>
      <c r="O6" s="21">
        <f t="shared" si="0"/>
        <v>4348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5" t="s">
        <v>940</v>
      </c>
      <c r="X6" s="5" t="s">
        <v>51</v>
      </c>
      <c r="Y6" s="1" t="s">
        <v>51</v>
      </c>
      <c r="Z6" s="1" t="s">
        <v>51</v>
      </c>
      <c r="AA6" s="22"/>
      <c r="AB6" s="1" t="s">
        <v>51</v>
      </c>
    </row>
    <row r="7" spans="1:28" ht="30" customHeight="1" x14ac:dyDescent="0.3">
      <c r="A7" s="5" t="s">
        <v>551</v>
      </c>
      <c r="B7" s="5" t="s">
        <v>549</v>
      </c>
      <c r="C7" s="5" t="s">
        <v>550</v>
      </c>
      <c r="D7" s="20" t="s">
        <v>67</v>
      </c>
      <c r="E7" s="21">
        <v>8580</v>
      </c>
      <c r="F7" s="5" t="s">
        <v>51</v>
      </c>
      <c r="G7" s="21">
        <v>8834.99</v>
      </c>
      <c r="H7" s="5" t="s">
        <v>938</v>
      </c>
      <c r="I7" s="21">
        <v>8615.9599999999991</v>
      </c>
      <c r="J7" s="5" t="s">
        <v>939</v>
      </c>
      <c r="K7" s="21">
        <v>0</v>
      </c>
      <c r="L7" s="5" t="s">
        <v>51</v>
      </c>
      <c r="M7" s="21">
        <v>0</v>
      </c>
      <c r="N7" s="5" t="s">
        <v>51</v>
      </c>
      <c r="O7" s="21">
        <f t="shared" si="0"/>
        <v>8580</v>
      </c>
      <c r="P7" s="21">
        <v>0</v>
      </c>
      <c r="Q7" s="21">
        <v>0</v>
      </c>
      <c r="R7" s="21">
        <v>0</v>
      </c>
      <c r="S7" s="21">
        <v>0</v>
      </c>
      <c r="T7" s="21">
        <v>0</v>
      </c>
      <c r="U7" s="21">
        <v>0</v>
      </c>
      <c r="V7" s="21">
        <v>0</v>
      </c>
      <c r="W7" s="5" t="s">
        <v>941</v>
      </c>
      <c r="X7" s="5" t="s">
        <v>51</v>
      </c>
      <c r="Y7" s="1" t="s">
        <v>51</v>
      </c>
      <c r="Z7" s="1" t="s">
        <v>51</v>
      </c>
      <c r="AA7" s="22"/>
      <c r="AB7" s="1" t="s">
        <v>51</v>
      </c>
    </row>
    <row r="8" spans="1:28" ht="30" customHeight="1" x14ac:dyDescent="0.3">
      <c r="A8" s="5" t="s">
        <v>393</v>
      </c>
      <c r="B8" s="5" t="s">
        <v>389</v>
      </c>
      <c r="C8" s="5" t="s">
        <v>390</v>
      </c>
      <c r="D8" s="20" t="s">
        <v>391</v>
      </c>
      <c r="E8" s="21">
        <v>375</v>
      </c>
      <c r="F8" s="5" t="s">
        <v>51</v>
      </c>
      <c r="G8" s="21">
        <v>475</v>
      </c>
      <c r="H8" s="5" t="s">
        <v>942</v>
      </c>
      <c r="I8" s="21">
        <v>423</v>
      </c>
      <c r="J8" s="5" t="s">
        <v>943</v>
      </c>
      <c r="K8" s="21">
        <v>0</v>
      </c>
      <c r="L8" s="5" t="s">
        <v>51</v>
      </c>
      <c r="M8" s="21">
        <v>0</v>
      </c>
      <c r="N8" s="5" t="s">
        <v>51</v>
      </c>
      <c r="O8" s="21">
        <f t="shared" si="0"/>
        <v>375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5" t="s">
        <v>944</v>
      </c>
      <c r="X8" s="5" t="s">
        <v>392</v>
      </c>
      <c r="Y8" s="1" t="s">
        <v>51</v>
      </c>
      <c r="Z8" s="1" t="s">
        <v>51</v>
      </c>
      <c r="AA8" s="22"/>
      <c r="AB8" s="1" t="s">
        <v>51</v>
      </c>
    </row>
    <row r="9" spans="1:28" ht="30" customHeight="1" x14ac:dyDescent="0.3">
      <c r="A9" s="5" t="s">
        <v>493</v>
      </c>
      <c r="B9" s="5" t="s">
        <v>491</v>
      </c>
      <c r="C9" s="5" t="s">
        <v>492</v>
      </c>
      <c r="D9" s="20" t="s">
        <v>391</v>
      </c>
      <c r="E9" s="21">
        <v>0</v>
      </c>
      <c r="F9" s="5" t="s">
        <v>51</v>
      </c>
      <c r="G9" s="21">
        <v>268</v>
      </c>
      <c r="H9" s="5" t="s">
        <v>945</v>
      </c>
      <c r="I9" s="21">
        <v>300</v>
      </c>
      <c r="J9" s="5" t="s">
        <v>946</v>
      </c>
      <c r="K9" s="21">
        <v>285</v>
      </c>
      <c r="L9" s="5" t="s">
        <v>947</v>
      </c>
      <c r="M9" s="21">
        <v>0</v>
      </c>
      <c r="N9" s="5" t="s">
        <v>51</v>
      </c>
      <c r="O9" s="21">
        <f t="shared" si="0"/>
        <v>268</v>
      </c>
      <c r="P9" s="21">
        <v>0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0</v>
      </c>
      <c r="W9" s="5" t="s">
        <v>948</v>
      </c>
      <c r="X9" s="5" t="s">
        <v>51</v>
      </c>
      <c r="Y9" s="1" t="s">
        <v>51</v>
      </c>
      <c r="Z9" s="1" t="s">
        <v>51</v>
      </c>
      <c r="AA9" s="22"/>
      <c r="AB9" s="1" t="s">
        <v>51</v>
      </c>
    </row>
    <row r="10" spans="1:28" ht="30" customHeight="1" x14ac:dyDescent="0.3">
      <c r="A10" s="5" t="s">
        <v>524</v>
      </c>
      <c r="B10" s="5" t="s">
        <v>522</v>
      </c>
      <c r="C10" s="5" t="s">
        <v>523</v>
      </c>
      <c r="D10" s="20" t="s">
        <v>67</v>
      </c>
      <c r="E10" s="21">
        <v>0</v>
      </c>
      <c r="F10" s="5" t="s">
        <v>51</v>
      </c>
      <c r="G10" s="21">
        <v>24900</v>
      </c>
      <c r="H10" s="5" t="s">
        <v>949</v>
      </c>
      <c r="I10" s="21">
        <v>24900</v>
      </c>
      <c r="J10" s="5" t="s">
        <v>950</v>
      </c>
      <c r="K10" s="21">
        <v>24900</v>
      </c>
      <c r="L10" s="5" t="s">
        <v>951</v>
      </c>
      <c r="M10" s="21">
        <v>24900</v>
      </c>
      <c r="N10" s="5" t="s">
        <v>1203</v>
      </c>
      <c r="O10" s="21">
        <f t="shared" si="0"/>
        <v>24900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5" t="s">
        <v>952</v>
      </c>
      <c r="X10" s="5" t="s">
        <v>51</v>
      </c>
      <c r="Y10" s="1" t="s">
        <v>51</v>
      </c>
      <c r="Z10" s="1" t="s">
        <v>51</v>
      </c>
      <c r="AA10" s="22"/>
      <c r="AB10" s="1" t="s">
        <v>51</v>
      </c>
    </row>
    <row r="11" spans="1:28" ht="30" customHeight="1" x14ac:dyDescent="0.3">
      <c r="A11" s="5" t="s">
        <v>83</v>
      </c>
      <c r="B11" s="5" t="s">
        <v>80</v>
      </c>
      <c r="C11" s="5" t="s">
        <v>81</v>
      </c>
      <c r="D11" s="20" t="s">
        <v>67</v>
      </c>
      <c r="E11" s="21">
        <v>0</v>
      </c>
      <c r="F11" s="5" t="s">
        <v>51</v>
      </c>
      <c r="G11" s="21">
        <v>0</v>
      </c>
      <c r="H11" s="5" t="s">
        <v>51</v>
      </c>
      <c r="I11" s="21">
        <v>0</v>
      </c>
      <c r="J11" s="5" t="s">
        <v>51</v>
      </c>
      <c r="K11" s="21">
        <v>0</v>
      </c>
      <c r="L11" s="5" t="s">
        <v>51</v>
      </c>
      <c r="M11" s="21">
        <v>33000</v>
      </c>
      <c r="N11" s="5" t="s">
        <v>51</v>
      </c>
      <c r="O11" s="21">
        <f t="shared" si="0"/>
        <v>33000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5" t="s">
        <v>953</v>
      </c>
      <c r="X11" s="5" t="s">
        <v>51</v>
      </c>
      <c r="Y11" s="1" t="s">
        <v>51</v>
      </c>
      <c r="Z11" s="1" t="s">
        <v>51</v>
      </c>
      <c r="AA11" s="22"/>
      <c r="AB11" s="1" t="s">
        <v>51</v>
      </c>
    </row>
    <row r="12" spans="1:28" ht="30" customHeight="1" x14ac:dyDescent="0.3">
      <c r="A12" s="5" t="s">
        <v>570</v>
      </c>
      <c r="B12" s="5" t="s">
        <v>569</v>
      </c>
      <c r="C12" s="5" t="s">
        <v>51</v>
      </c>
      <c r="D12" s="20" t="s">
        <v>130</v>
      </c>
      <c r="E12" s="21">
        <v>0</v>
      </c>
      <c r="F12" s="5" t="s">
        <v>51</v>
      </c>
      <c r="G12" s="21">
        <v>0</v>
      </c>
      <c r="H12" s="5" t="s">
        <v>51</v>
      </c>
      <c r="I12" s="21">
        <v>0</v>
      </c>
      <c r="J12" s="5" t="s">
        <v>51</v>
      </c>
      <c r="K12" s="21">
        <v>0</v>
      </c>
      <c r="L12" s="5" t="s">
        <v>51</v>
      </c>
      <c r="M12" s="21">
        <v>15000</v>
      </c>
      <c r="N12" s="5" t="s">
        <v>51</v>
      </c>
      <c r="O12" s="21">
        <f t="shared" si="0"/>
        <v>15000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5" t="s">
        <v>954</v>
      </c>
      <c r="X12" s="5" t="s">
        <v>51</v>
      </c>
      <c r="Y12" s="1" t="s">
        <v>51</v>
      </c>
      <c r="Z12" s="1" t="s">
        <v>51</v>
      </c>
      <c r="AA12" s="22"/>
      <c r="AB12" s="1" t="s">
        <v>51</v>
      </c>
    </row>
    <row r="13" spans="1:28" ht="30" customHeight="1" x14ac:dyDescent="0.3">
      <c r="A13" s="5" t="s">
        <v>583</v>
      </c>
      <c r="B13" s="5" t="s">
        <v>581</v>
      </c>
      <c r="C13" s="5" t="s">
        <v>582</v>
      </c>
      <c r="D13" s="20" t="s">
        <v>67</v>
      </c>
      <c r="E13" s="21">
        <v>0</v>
      </c>
      <c r="F13" s="5" t="s">
        <v>51</v>
      </c>
      <c r="G13" s="21">
        <v>30000</v>
      </c>
      <c r="H13" s="5" t="s">
        <v>955</v>
      </c>
      <c r="I13" s="21">
        <v>30000</v>
      </c>
      <c r="J13" s="5" t="s">
        <v>51</v>
      </c>
      <c r="K13" s="21">
        <v>30000</v>
      </c>
      <c r="L13" s="5" t="s">
        <v>956</v>
      </c>
      <c r="M13" s="21">
        <v>0</v>
      </c>
      <c r="N13" s="5" t="s">
        <v>51</v>
      </c>
      <c r="O13" s="21">
        <f t="shared" si="0"/>
        <v>30000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5" t="s">
        <v>957</v>
      </c>
      <c r="X13" s="5" t="s">
        <v>51</v>
      </c>
      <c r="Y13" s="1" t="s">
        <v>51</v>
      </c>
      <c r="Z13" s="1" t="s">
        <v>51</v>
      </c>
      <c r="AA13" s="22"/>
      <c r="AB13" s="1" t="s">
        <v>51</v>
      </c>
    </row>
    <row r="14" spans="1:28" ht="30" customHeight="1" x14ac:dyDescent="0.3">
      <c r="A14" s="5" t="s">
        <v>533</v>
      </c>
      <c r="B14" s="5" t="s">
        <v>531</v>
      </c>
      <c r="C14" s="5" t="s">
        <v>532</v>
      </c>
      <c r="D14" s="20" t="s">
        <v>67</v>
      </c>
      <c r="E14" s="21">
        <v>2725</v>
      </c>
      <c r="F14" s="5" t="s">
        <v>51</v>
      </c>
      <c r="G14" s="21">
        <v>3009.25</v>
      </c>
      <c r="H14" s="5" t="s">
        <v>958</v>
      </c>
      <c r="I14" s="21">
        <v>3238.88</v>
      </c>
      <c r="J14" s="5" t="s">
        <v>949</v>
      </c>
      <c r="K14" s="21">
        <v>0</v>
      </c>
      <c r="L14" s="5" t="s">
        <v>51</v>
      </c>
      <c r="M14" s="21">
        <v>0</v>
      </c>
      <c r="N14" s="5" t="s">
        <v>51</v>
      </c>
      <c r="O14" s="21">
        <f t="shared" si="0"/>
        <v>2725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5" t="s">
        <v>959</v>
      </c>
      <c r="X14" s="5" t="s">
        <v>51</v>
      </c>
      <c r="Y14" s="1" t="s">
        <v>51</v>
      </c>
      <c r="Z14" s="1" t="s">
        <v>51</v>
      </c>
      <c r="AA14" s="22"/>
      <c r="AB14" s="1" t="s">
        <v>51</v>
      </c>
    </row>
    <row r="15" spans="1:28" ht="30" customHeight="1" x14ac:dyDescent="0.3">
      <c r="A15" s="5" t="s">
        <v>516</v>
      </c>
      <c r="B15" s="5" t="s">
        <v>514</v>
      </c>
      <c r="C15" s="5" t="s">
        <v>515</v>
      </c>
      <c r="D15" s="20" t="s">
        <v>67</v>
      </c>
      <c r="E15" s="21">
        <v>0</v>
      </c>
      <c r="F15" s="5" t="s">
        <v>51</v>
      </c>
      <c r="G15" s="21">
        <v>0</v>
      </c>
      <c r="H15" s="5" t="s">
        <v>51</v>
      </c>
      <c r="I15" s="21">
        <v>34000</v>
      </c>
      <c r="J15" s="5" t="s">
        <v>960</v>
      </c>
      <c r="K15" s="21">
        <v>34000</v>
      </c>
      <c r="L15" s="5" t="s">
        <v>961</v>
      </c>
      <c r="M15" s="21">
        <v>48000</v>
      </c>
      <c r="N15" s="5" t="s">
        <v>1204</v>
      </c>
      <c r="O15" s="21">
        <f t="shared" si="0"/>
        <v>34000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5" t="s">
        <v>962</v>
      </c>
      <c r="X15" s="5" t="s">
        <v>51</v>
      </c>
      <c r="Y15" s="1" t="s">
        <v>51</v>
      </c>
      <c r="Z15" s="1" t="s">
        <v>51</v>
      </c>
      <c r="AA15" s="22"/>
      <c r="AB15" s="1" t="s">
        <v>51</v>
      </c>
    </row>
    <row r="16" spans="1:28" ht="30" customHeight="1" x14ac:dyDescent="0.3">
      <c r="A16" s="5" t="s">
        <v>520</v>
      </c>
      <c r="B16" s="5" t="s">
        <v>519</v>
      </c>
      <c r="C16" s="5" t="s">
        <v>103</v>
      </c>
      <c r="D16" s="20" t="s">
        <v>104</v>
      </c>
      <c r="E16" s="21">
        <v>0</v>
      </c>
      <c r="F16" s="5" t="s">
        <v>51</v>
      </c>
      <c r="G16" s="21">
        <v>0</v>
      </c>
      <c r="H16" s="5" t="s">
        <v>51</v>
      </c>
      <c r="I16" s="21">
        <v>5000</v>
      </c>
      <c r="J16" s="5" t="s">
        <v>963</v>
      </c>
      <c r="K16" s="21">
        <v>4000</v>
      </c>
      <c r="L16" s="5" t="s">
        <v>964</v>
      </c>
      <c r="M16" s="21">
        <v>5000</v>
      </c>
      <c r="N16" s="5" t="s">
        <v>1205</v>
      </c>
      <c r="O16" s="21">
        <f t="shared" si="0"/>
        <v>4000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5" t="s">
        <v>965</v>
      </c>
      <c r="X16" s="5" t="s">
        <v>51</v>
      </c>
      <c r="Y16" s="1" t="s">
        <v>51</v>
      </c>
      <c r="Z16" s="1" t="s">
        <v>51</v>
      </c>
      <c r="AA16" s="22"/>
      <c r="AB16" s="1" t="s">
        <v>51</v>
      </c>
    </row>
    <row r="17" spans="1:28" ht="30" customHeight="1" x14ac:dyDescent="0.3">
      <c r="A17" s="5" t="s">
        <v>445</v>
      </c>
      <c r="B17" s="5" t="s">
        <v>442</v>
      </c>
      <c r="C17" s="5" t="s">
        <v>443</v>
      </c>
      <c r="D17" s="20" t="s">
        <v>444</v>
      </c>
      <c r="E17" s="21">
        <v>35349</v>
      </c>
      <c r="F17" s="5" t="s">
        <v>51</v>
      </c>
      <c r="G17" s="21">
        <v>30000</v>
      </c>
      <c r="H17" s="5" t="s">
        <v>966</v>
      </c>
      <c r="I17" s="21">
        <v>0</v>
      </c>
      <c r="J17" s="5" t="s">
        <v>51</v>
      </c>
      <c r="K17" s="21">
        <v>0</v>
      </c>
      <c r="L17" s="5" t="s">
        <v>51</v>
      </c>
      <c r="M17" s="21">
        <v>42900</v>
      </c>
      <c r="N17" s="5" t="s">
        <v>1206</v>
      </c>
      <c r="O17" s="21">
        <f t="shared" si="0"/>
        <v>30000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5" t="s">
        <v>967</v>
      </c>
      <c r="X17" s="5" t="s">
        <v>51</v>
      </c>
      <c r="Y17" s="1" t="s">
        <v>51</v>
      </c>
      <c r="Z17" s="1" t="s">
        <v>51</v>
      </c>
      <c r="AA17" s="22"/>
      <c r="AB17" s="1" t="s">
        <v>51</v>
      </c>
    </row>
    <row r="18" spans="1:28" ht="30" customHeight="1" x14ac:dyDescent="0.3">
      <c r="A18" s="5" t="s">
        <v>448</v>
      </c>
      <c r="B18" s="5" t="s">
        <v>442</v>
      </c>
      <c r="C18" s="5" t="s">
        <v>447</v>
      </c>
      <c r="D18" s="20" t="s">
        <v>444</v>
      </c>
      <c r="E18" s="21">
        <v>10396</v>
      </c>
      <c r="F18" s="5" t="s">
        <v>51</v>
      </c>
      <c r="G18" s="21">
        <v>10000</v>
      </c>
      <c r="H18" s="5" t="s">
        <v>966</v>
      </c>
      <c r="I18" s="21">
        <v>0</v>
      </c>
      <c r="J18" s="5" t="s">
        <v>51</v>
      </c>
      <c r="K18" s="21">
        <v>0</v>
      </c>
      <c r="L18" s="5" t="s">
        <v>51</v>
      </c>
      <c r="M18" s="21">
        <v>11600</v>
      </c>
      <c r="N18" s="5" t="s">
        <v>1207</v>
      </c>
      <c r="O18" s="21">
        <f t="shared" si="0"/>
        <v>10000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5" t="s">
        <v>968</v>
      </c>
      <c r="X18" s="5" t="s">
        <v>51</v>
      </c>
      <c r="Y18" s="1" t="s">
        <v>51</v>
      </c>
      <c r="Z18" s="1" t="s">
        <v>51</v>
      </c>
      <c r="AA18" s="22"/>
      <c r="AB18" s="1" t="s">
        <v>51</v>
      </c>
    </row>
    <row r="19" spans="1:28" ht="30" customHeight="1" x14ac:dyDescent="0.3">
      <c r="A19" s="5" t="s">
        <v>451</v>
      </c>
      <c r="B19" s="5" t="s">
        <v>442</v>
      </c>
      <c r="C19" s="5" t="s">
        <v>450</v>
      </c>
      <c r="D19" s="20" t="s">
        <v>444</v>
      </c>
      <c r="E19" s="21">
        <v>0</v>
      </c>
      <c r="F19" s="5" t="s">
        <v>51</v>
      </c>
      <c r="G19" s="21">
        <v>25000</v>
      </c>
      <c r="H19" s="5" t="s">
        <v>966</v>
      </c>
      <c r="I19" s="21">
        <v>0</v>
      </c>
      <c r="J19" s="5" t="s">
        <v>51</v>
      </c>
      <c r="K19" s="21">
        <v>0</v>
      </c>
      <c r="L19" s="5" t="s">
        <v>51</v>
      </c>
      <c r="M19" s="21">
        <v>40700</v>
      </c>
      <c r="N19" s="5" t="s">
        <v>1206</v>
      </c>
      <c r="O19" s="21">
        <f t="shared" si="0"/>
        <v>25000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5" t="s">
        <v>969</v>
      </c>
      <c r="X19" s="5" t="s">
        <v>51</v>
      </c>
      <c r="Y19" s="1" t="s">
        <v>51</v>
      </c>
      <c r="Z19" s="1" t="s">
        <v>51</v>
      </c>
      <c r="AA19" s="22"/>
      <c r="AB19" s="1" t="s">
        <v>51</v>
      </c>
    </row>
    <row r="20" spans="1:28" ht="30" customHeight="1" x14ac:dyDescent="0.3">
      <c r="A20" s="5" t="s">
        <v>457</v>
      </c>
      <c r="B20" s="5" t="s">
        <v>442</v>
      </c>
      <c r="C20" s="5" t="s">
        <v>456</v>
      </c>
      <c r="D20" s="20" t="s">
        <v>444</v>
      </c>
      <c r="E20" s="21">
        <v>0</v>
      </c>
      <c r="F20" s="5" t="s">
        <v>51</v>
      </c>
      <c r="G20" s="21">
        <v>0</v>
      </c>
      <c r="H20" s="5" t="s">
        <v>51</v>
      </c>
      <c r="I20" s="21">
        <v>0</v>
      </c>
      <c r="J20" s="5" t="s">
        <v>51</v>
      </c>
      <c r="K20" s="21">
        <v>0</v>
      </c>
      <c r="L20" s="5" t="s">
        <v>51</v>
      </c>
      <c r="M20" s="21">
        <v>1440</v>
      </c>
      <c r="N20" s="5" t="s">
        <v>51</v>
      </c>
      <c r="O20" s="21">
        <f t="shared" si="0"/>
        <v>1440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5" t="s">
        <v>970</v>
      </c>
      <c r="X20" s="5" t="s">
        <v>51</v>
      </c>
      <c r="Y20" s="1" t="s">
        <v>51</v>
      </c>
      <c r="Z20" s="1" t="s">
        <v>51</v>
      </c>
      <c r="AA20" s="22"/>
      <c r="AB20" s="1" t="s">
        <v>51</v>
      </c>
    </row>
    <row r="21" spans="1:28" ht="30" customHeight="1" x14ac:dyDescent="0.3">
      <c r="A21" s="5" t="s">
        <v>460</v>
      </c>
      <c r="B21" s="5" t="s">
        <v>442</v>
      </c>
      <c r="C21" s="5" t="s">
        <v>459</v>
      </c>
      <c r="D21" s="20" t="s">
        <v>444</v>
      </c>
      <c r="E21" s="21">
        <v>0</v>
      </c>
      <c r="F21" s="5" t="s">
        <v>51</v>
      </c>
      <c r="G21" s="21">
        <v>0</v>
      </c>
      <c r="H21" s="5" t="s">
        <v>51</v>
      </c>
      <c r="I21" s="21">
        <v>0</v>
      </c>
      <c r="J21" s="5" t="s">
        <v>51</v>
      </c>
      <c r="K21" s="21">
        <v>0</v>
      </c>
      <c r="L21" s="5" t="s">
        <v>51</v>
      </c>
      <c r="M21" s="21">
        <v>2100</v>
      </c>
      <c r="N21" s="5" t="s">
        <v>51</v>
      </c>
      <c r="O21" s="21">
        <f t="shared" si="0"/>
        <v>2100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5" t="s">
        <v>971</v>
      </c>
      <c r="X21" s="5" t="s">
        <v>51</v>
      </c>
      <c r="Y21" s="1" t="s">
        <v>51</v>
      </c>
      <c r="Z21" s="1" t="s">
        <v>51</v>
      </c>
      <c r="AA21" s="22"/>
      <c r="AB21" s="1" t="s">
        <v>51</v>
      </c>
    </row>
    <row r="22" spans="1:28" ht="30" customHeight="1" x14ac:dyDescent="0.3">
      <c r="A22" s="5" t="s">
        <v>454</v>
      </c>
      <c r="B22" s="5" t="s">
        <v>442</v>
      </c>
      <c r="C22" s="5" t="s">
        <v>453</v>
      </c>
      <c r="D22" s="20" t="s">
        <v>444</v>
      </c>
      <c r="E22" s="21">
        <v>0</v>
      </c>
      <c r="F22" s="5" t="s">
        <v>51</v>
      </c>
      <c r="G22" s="21">
        <v>0</v>
      </c>
      <c r="H22" s="5" t="s">
        <v>51</v>
      </c>
      <c r="I22" s="21">
        <v>0</v>
      </c>
      <c r="J22" s="5" t="s">
        <v>51</v>
      </c>
      <c r="K22" s="21">
        <v>0</v>
      </c>
      <c r="L22" s="5" t="s">
        <v>51</v>
      </c>
      <c r="M22" s="21">
        <v>5700</v>
      </c>
      <c r="N22" s="5" t="s">
        <v>51</v>
      </c>
      <c r="O22" s="21">
        <f t="shared" si="0"/>
        <v>5700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5" t="s">
        <v>972</v>
      </c>
      <c r="X22" s="5" t="s">
        <v>51</v>
      </c>
      <c r="Y22" s="1" t="s">
        <v>51</v>
      </c>
      <c r="Z22" s="1" t="s">
        <v>51</v>
      </c>
      <c r="AA22" s="22"/>
      <c r="AB22" s="1" t="s">
        <v>51</v>
      </c>
    </row>
    <row r="23" spans="1:28" ht="30" customHeight="1" x14ac:dyDescent="0.3">
      <c r="A23" s="5" t="s">
        <v>463</v>
      </c>
      <c r="B23" s="5" t="s">
        <v>442</v>
      </c>
      <c r="C23" s="5" t="s">
        <v>462</v>
      </c>
      <c r="D23" s="20" t="s">
        <v>444</v>
      </c>
      <c r="E23" s="21">
        <v>0</v>
      </c>
      <c r="F23" s="5" t="s">
        <v>51</v>
      </c>
      <c r="G23" s="21">
        <v>13000</v>
      </c>
      <c r="H23" s="5" t="s">
        <v>966</v>
      </c>
      <c r="I23" s="21">
        <v>0</v>
      </c>
      <c r="J23" s="5" t="s">
        <v>51</v>
      </c>
      <c r="K23" s="21">
        <v>0</v>
      </c>
      <c r="L23" s="5" t="s">
        <v>51</v>
      </c>
      <c r="M23" s="21">
        <v>0</v>
      </c>
      <c r="N23" s="5" t="s">
        <v>51</v>
      </c>
      <c r="O23" s="21">
        <f t="shared" si="0"/>
        <v>13000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5" t="s">
        <v>973</v>
      </c>
      <c r="X23" s="5" t="s">
        <v>51</v>
      </c>
      <c r="Y23" s="1" t="s">
        <v>51</v>
      </c>
      <c r="Z23" s="1" t="s">
        <v>51</v>
      </c>
      <c r="AA23" s="22"/>
      <c r="AB23" s="1" t="s">
        <v>51</v>
      </c>
    </row>
    <row r="24" spans="1:28" ht="30" customHeight="1" x14ac:dyDescent="0.3">
      <c r="A24" s="5" t="s">
        <v>466</v>
      </c>
      <c r="B24" s="5" t="s">
        <v>442</v>
      </c>
      <c r="C24" s="5" t="s">
        <v>465</v>
      </c>
      <c r="D24" s="20" t="s">
        <v>444</v>
      </c>
      <c r="E24" s="21">
        <v>0</v>
      </c>
      <c r="F24" s="5" t="s">
        <v>51</v>
      </c>
      <c r="G24" s="21">
        <v>11000</v>
      </c>
      <c r="H24" s="5" t="s">
        <v>966</v>
      </c>
      <c r="I24" s="21">
        <v>12620</v>
      </c>
      <c r="J24" s="5" t="s">
        <v>1218</v>
      </c>
      <c r="K24" s="21">
        <v>0</v>
      </c>
      <c r="L24" s="5" t="s">
        <v>51</v>
      </c>
      <c r="M24" s="21">
        <v>13800</v>
      </c>
      <c r="N24" s="5" t="s">
        <v>1208</v>
      </c>
      <c r="O24" s="21">
        <f t="shared" si="0"/>
        <v>11000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5" t="s">
        <v>974</v>
      </c>
      <c r="X24" s="5" t="s">
        <v>51</v>
      </c>
      <c r="Y24" s="1" t="s">
        <v>51</v>
      </c>
      <c r="Z24" s="1" t="s">
        <v>51</v>
      </c>
      <c r="AA24" s="22"/>
      <c r="AB24" s="1" t="s">
        <v>51</v>
      </c>
    </row>
    <row r="25" spans="1:28" ht="30" customHeight="1" x14ac:dyDescent="0.3">
      <c r="A25" s="5" t="s">
        <v>470</v>
      </c>
      <c r="B25" s="5" t="s">
        <v>442</v>
      </c>
      <c r="C25" s="5" t="s">
        <v>468</v>
      </c>
      <c r="D25" s="20" t="s">
        <v>469</v>
      </c>
      <c r="E25" s="21">
        <v>0</v>
      </c>
      <c r="F25" s="5" t="s">
        <v>51</v>
      </c>
      <c r="G25" s="21">
        <v>0</v>
      </c>
      <c r="H25" s="5" t="s">
        <v>51</v>
      </c>
      <c r="I25" s="21">
        <v>0</v>
      </c>
      <c r="J25" s="5" t="s">
        <v>51</v>
      </c>
      <c r="K25" s="21">
        <v>15000</v>
      </c>
      <c r="L25" s="5" t="s">
        <v>975</v>
      </c>
      <c r="M25" s="21">
        <v>0</v>
      </c>
      <c r="N25" s="5" t="s">
        <v>51</v>
      </c>
      <c r="O25" s="21">
        <f t="shared" si="0"/>
        <v>15000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5" t="s">
        <v>976</v>
      </c>
      <c r="X25" s="5" t="s">
        <v>51</v>
      </c>
      <c r="Y25" s="1" t="s">
        <v>51</v>
      </c>
      <c r="Z25" s="1" t="s">
        <v>51</v>
      </c>
      <c r="AA25" s="22"/>
      <c r="AB25" s="1" t="s">
        <v>51</v>
      </c>
    </row>
    <row r="26" spans="1:28" ht="30" customHeight="1" x14ac:dyDescent="0.3">
      <c r="A26" s="5" t="s">
        <v>863</v>
      </c>
      <c r="B26" s="5" t="s">
        <v>861</v>
      </c>
      <c r="C26" s="5" t="s">
        <v>862</v>
      </c>
      <c r="D26" s="20" t="s">
        <v>469</v>
      </c>
      <c r="E26" s="21">
        <v>220</v>
      </c>
      <c r="F26" s="5" t="s">
        <v>51</v>
      </c>
      <c r="G26" s="21">
        <v>230</v>
      </c>
      <c r="H26" s="5" t="s">
        <v>977</v>
      </c>
      <c r="I26" s="21">
        <v>385</v>
      </c>
      <c r="J26" s="5" t="s">
        <v>978</v>
      </c>
      <c r="K26" s="21">
        <v>340</v>
      </c>
      <c r="L26" s="5" t="s">
        <v>979</v>
      </c>
      <c r="M26" s="21">
        <v>0</v>
      </c>
      <c r="N26" s="5" t="s">
        <v>51</v>
      </c>
      <c r="O26" s="21">
        <f t="shared" si="0"/>
        <v>220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5" t="s">
        <v>980</v>
      </c>
      <c r="X26" s="5" t="s">
        <v>51</v>
      </c>
      <c r="Y26" s="1" t="s">
        <v>51</v>
      </c>
      <c r="Z26" s="1" t="s">
        <v>51</v>
      </c>
      <c r="AA26" s="22"/>
      <c r="AB26" s="1" t="s">
        <v>51</v>
      </c>
    </row>
    <row r="27" spans="1:28" ht="30" customHeight="1" x14ac:dyDescent="0.3">
      <c r="A27" s="5" t="s">
        <v>732</v>
      </c>
      <c r="B27" s="5" t="s">
        <v>730</v>
      </c>
      <c r="C27" s="5" t="s">
        <v>731</v>
      </c>
      <c r="D27" s="20" t="s">
        <v>391</v>
      </c>
      <c r="E27" s="21">
        <v>2544</v>
      </c>
      <c r="F27" s="5" t="s">
        <v>51</v>
      </c>
      <c r="G27" s="21">
        <v>0</v>
      </c>
      <c r="H27" s="5" t="s">
        <v>51</v>
      </c>
      <c r="I27" s="21">
        <v>0</v>
      </c>
      <c r="J27" s="5" t="s">
        <v>51</v>
      </c>
      <c r="K27" s="21">
        <v>0</v>
      </c>
      <c r="L27" s="5" t="s">
        <v>51</v>
      </c>
      <c r="M27" s="21">
        <v>0</v>
      </c>
      <c r="N27" s="5" t="s">
        <v>51</v>
      </c>
      <c r="O27" s="21">
        <f t="shared" si="0"/>
        <v>2544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5" t="s">
        <v>981</v>
      </c>
      <c r="X27" s="5" t="s">
        <v>51</v>
      </c>
      <c r="Y27" s="1" t="s">
        <v>51</v>
      </c>
      <c r="Z27" s="1" t="s">
        <v>51</v>
      </c>
      <c r="AA27" s="22"/>
      <c r="AB27" s="1" t="s">
        <v>51</v>
      </c>
    </row>
    <row r="28" spans="1:28" ht="30" customHeight="1" x14ac:dyDescent="0.3">
      <c r="A28" s="5" t="s">
        <v>804</v>
      </c>
      <c r="B28" s="5" t="s">
        <v>802</v>
      </c>
      <c r="C28" s="5" t="s">
        <v>803</v>
      </c>
      <c r="D28" s="20" t="s">
        <v>391</v>
      </c>
      <c r="E28" s="21">
        <v>0</v>
      </c>
      <c r="F28" s="5" t="s">
        <v>51</v>
      </c>
      <c r="G28" s="21">
        <v>872</v>
      </c>
      <c r="H28" s="5" t="s">
        <v>982</v>
      </c>
      <c r="I28" s="21">
        <v>728</v>
      </c>
      <c r="J28" s="5" t="s">
        <v>983</v>
      </c>
      <c r="K28" s="21">
        <v>920</v>
      </c>
      <c r="L28" s="5" t="s">
        <v>984</v>
      </c>
      <c r="M28" s="21">
        <v>840</v>
      </c>
      <c r="N28" s="5" t="s">
        <v>1209</v>
      </c>
      <c r="O28" s="21">
        <f t="shared" si="0"/>
        <v>728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5" t="s">
        <v>985</v>
      </c>
      <c r="X28" s="5" t="s">
        <v>51</v>
      </c>
      <c r="Y28" s="1" t="s">
        <v>51</v>
      </c>
      <c r="Z28" s="1" t="s">
        <v>51</v>
      </c>
      <c r="AA28" s="22"/>
      <c r="AB28" s="1" t="s">
        <v>51</v>
      </c>
    </row>
    <row r="29" spans="1:28" ht="30" customHeight="1" x14ac:dyDescent="0.3">
      <c r="A29" s="5" t="s">
        <v>859</v>
      </c>
      <c r="B29" s="5" t="s">
        <v>802</v>
      </c>
      <c r="C29" s="5" t="s">
        <v>858</v>
      </c>
      <c r="D29" s="20" t="s">
        <v>391</v>
      </c>
      <c r="E29" s="21">
        <v>2307.7399999999998</v>
      </c>
      <c r="F29" s="5" t="s">
        <v>51</v>
      </c>
      <c r="G29" s="21">
        <v>0</v>
      </c>
      <c r="H29" s="5" t="s">
        <v>51</v>
      </c>
      <c r="I29" s="21">
        <v>0</v>
      </c>
      <c r="J29" s="5" t="s">
        <v>51</v>
      </c>
      <c r="K29" s="21">
        <v>0</v>
      </c>
      <c r="L29" s="5" t="s">
        <v>51</v>
      </c>
      <c r="M29" s="21">
        <v>3128</v>
      </c>
      <c r="N29" s="5" t="s">
        <v>1209</v>
      </c>
      <c r="O29" s="21">
        <f t="shared" si="0"/>
        <v>2307.7399999999998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5" t="s">
        <v>986</v>
      </c>
      <c r="X29" s="5" t="s">
        <v>842</v>
      </c>
      <c r="Y29" s="1" t="s">
        <v>51</v>
      </c>
      <c r="Z29" s="1" t="s">
        <v>51</v>
      </c>
      <c r="AA29" s="22"/>
      <c r="AB29" s="1" t="s">
        <v>51</v>
      </c>
    </row>
    <row r="30" spans="1:28" ht="30" customHeight="1" x14ac:dyDescent="0.3">
      <c r="A30" s="5" t="s">
        <v>843</v>
      </c>
      <c r="B30" s="5" t="s">
        <v>802</v>
      </c>
      <c r="C30" s="5" t="s">
        <v>841</v>
      </c>
      <c r="D30" s="20" t="s">
        <v>391</v>
      </c>
      <c r="E30" s="21">
        <v>0</v>
      </c>
      <c r="F30" s="5" t="s">
        <v>51</v>
      </c>
      <c r="G30" s="21">
        <v>3125.44</v>
      </c>
      <c r="H30" s="5" t="s">
        <v>982</v>
      </c>
      <c r="I30" s="21">
        <v>0</v>
      </c>
      <c r="J30" s="5" t="s">
        <v>51</v>
      </c>
      <c r="K30" s="21">
        <v>0</v>
      </c>
      <c r="L30" s="5" t="s">
        <v>51</v>
      </c>
      <c r="M30" s="21">
        <v>0</v>
      </c>
      <c r="N30" s="5" t="s">
        <v>51</v>
      </c>
      <c r="O30" s="21">
        <f t="shared" si="0"/>
        <v>3125.44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5" t="s">
        <v>987</v>
      </c>
      <c r="X30" s="5" t="s">
        <v>842</v>
      </c>
      <c r="Y30" s="1" t="s">
        <v>51</v>
      </c>
      <c r="Z30" s="1" t="s">
        <v>51</v>
      </c>
      <c r="AA30" s="22"/>
      <c r="AB30" s="1" t="s">
        <v>51</v>
      </c>
    </row>
    <row r="31" spans="1:28" ht="30" customHeight="1" x14ac:dyDescent="0.3">
      <c r="A31" s="5" t="s">
        <v>830</v>
      </c>
      <c r="B31" s="5" t="s">
        <v>829</v>
      </c>
      <c r="C31" s="5" t="s">
        <v>51</v>
      </c>
      <c r="D31" s="20" t="s">
        <v>391</v>
      </c>
      <c r="E31" s="21">
        <v>0</v>
      </c>
      <c r="F31" s="5" t="s">
        <v>51</v>
      </c>
      <c r="G31" s="21">
        <v>0</v>
      </c>
      <c r="H31" s="5" t="s">
        <v>51</v>
      </c>
      <c r="I31" s="21">
        <v>0</v>
      </c>
      <c r="J31" s="5" t="s">
        <v>51</v>
      </c>
      <c r="K31" s="21">
        <v>0</v>
      </c>
      <c r="L31" s="5" t="s">
        <v>51</v>
      </c>
      <c r="M31" s="21">
        <v>1150</v>
      </c>
      <c r="N31" s="5" t="s">
        <v>51</v>
      </c>
      <c r="O31" s="21">
        <f t="shared" si="0"/>
        <v>1150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5" t="s">
        <v>988</v>
      </c>
      <c r="X31" s="5" t="s">
        <v>51</v>
      </c>
      <c r="Y31" s="1" t="s">
        <v>51</v>
      </c>
      <c r="Z31" s="1" t="s">
        <v>51</v>
      </c>
      <c r="AA31" s="22"/>
      <c r="AB31" s="1" t="s">
        <v>51</v>
      </c>
    </row>
    <row r="32" spans="1:28" ht="30" customHeight="1" x14ac:dyDescent="0.3">
      <c r="A32" s="5" t="s">
        <v>489</v>
      </c>
      <c r="B32" s="5" t="s">
        <v>487</v>
      </c>
      <c r="C32" s="5" t="s">
        <v>488</v>
      </c>
      <c r="D32" s="20" t="s">
        <v>391</v>
      </c>
      <c r="E32" s="21">
        <v>2498</v>
      </c>
      <c r="F32" s="5" t="s">
        <v>51</v>
      </c>
      <c r="G32" s="21">
        <v>2750</v>
      </c>
      <c r="H32" s="5" t="s">
        <v>975</v>
      </c>
      <c r="I32" s="21">
        <v>0</v>
      </c>
      <c r="J32" s="5" t="s">
        <v>51</v>
      </c>
      <c r="K32" s="21">
        <v>0</v>
      </c>
      <c r="L32" s="5" t="s">
        <v>51</v>
      </c>
      <c r="M32" s="21">
        <v>2350</v>
      </c>
      <c r="N32" s="5" t="s">
        <v>1210</v>
      </c>
      <c r="O32" s="21">
        <f t="shared" si="0"/>
        <v>2350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5" t="s">
        <v>989</v>
      </c>
      <c r="X32" s="5" t="s">
        <v>51</v>
      </c>
      <c r="Y32" s="1" t="s">
        <v>51</v>
      </c>
      <c r="Z32" s="1" t="s">
        <v>51</v>
      </c>
      <c r="AA32" s="22"/>
      <c r="AB32" s="1" t="s">
        <v>51</v>
      </c>
    </row>
    <row r="33" spans="1:28" ht="30" customHeight="1" x14ac:dyDescent="0.3">
      <c r="A33" s="5" t="s">
        <v>877</v>
      </c>
      <c r="B33" s="5" t="s">
        <v>875</v>
      </c>
      <c r="C33" s="5" t="s">
        <v>876</v>
      </c>
      <c r="D33" s="20" t="s">
        <v>774</v>
      </c>
      <c r="E33" s="21">
        <v>0</v>
      </c>
      <c r="F33" s="5" t="s">
        <v>51</v>
      </c>
      <c r="G33" s="21">
        <v>11250</v>
      </c>
      <c r="H33" s="5" t="s">
        <v>990</v>
      </c>
      <c r="I33" s="21">
        <v>0</v>
      </c>
      <c r="J33" s="5" t="s">
        <v>51</v>
      </c>
      <c r="K33" s="21">
        <v>12000</v>
      </c>
      <c r="L33" s="5" t="s">
        <v>991</v>
      </c>
      <c r="M33" s="21">
        <v>24000</v>
      </c>
      <c r="N33" s="5" t="s">
        <v>1211</v>
      </c>
      <c r="O33" s="21">
        <f t="shared" si="0"/>
        <v>11250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5" t="s">
        <v>992</v>
      </c>
      <c r="X33" s="5" t="s">
        <v>51</v>
      </c>
      <c r="Y33" s="1" t="s">
        <v>51</v>
      </c>
      <c r="Z33" s="1" t="s">
        <v>51</v>
      </c>
      <c r="AA33" s="22"/>
      <c r="AB33" s="1" t="s">
        <v>51</v>
      </c>
    </row>
    <row r="34" spans="1:28" ht="30" customHeight="1" x14ac:dyDescent="0.3">
      <c r="A34" s="5" t="s">
        <v>873</v>
      </c>
      <c r="B34" s="5" t="s">
        <v>871</v>
      </c>
      <c r="C34" s="5" t="s">
        <v>872</v>
      </c>
      <c r="D34" s="20" t="s">
        <v>391</v>
      </c>
      <c r="E34" s="21">
        <v>0</v>
      </c>
      <c r="F34" s="5" t="s">
        <v>51</v>
      </c>
      <c r="G34" s="21">
        <v>0</v>
      </c>
      <c r="H34" s="5" t="s">
        <v>51</v>
      </c>
      <c r="I34" s="21">
        <v>11145.8</v>
      </c>
      <c r="J34" s="5" t="s">
        <v>993</v>
      </c>
      <c r="K34" s="21">
        <v>8021</v>
      </c>
      <c r="L34" s="5" t="s">
        <v>991</v>
      </c>
      <c r="M34" s="21">
        <v>8021</v>
      </c>
      <c r="N34" s="5" t="s">
        <v>1212</v>
      </c>
      <c r="O34" s="21">
        <f t="shared" si="0"/>
        <v>8021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5" t="s">
        <v>994</v>
      </c>
      <c r="X34" s="5" t="s">
        <v>51</v>
      </c>
      <c r="Y34" s="1" t="s">
        <v>51</v>
      </c>
      <c r="Z34" s="1" t="s">
        <v>51</v>
      </c>
      <c r="AA34" s="22"/>
      <c r="AB34" s="1" t="s">
        <v>51</v>
      </c>
    </row>
    <row r="35" spans="1:28" ht="30" customHeight="1" x14ac:dyDescent="0.3">
      <c r="A35" s="5" t="s">
        <v>790</v>
      </c>
      <c r="B35" s="5" t="s">
        <v>788</v>
      </c>
      <c r="C35" s="5" t="s">
        <v>789</v>
      </c>
      <c r="D35" s="20" t="s">
        <v>774</v>
      </c>
      <c r="E35" s="21">
        <v>0</v>
      </c>
      <c r="F35" s="5" t="s">
        <v>51</v>
      </c>
      <c r="G35" s="21">
        <v>0</v>
      </c>
      <c r="H35" s="5" t="s">
        <v>51</v>
      </c>
      <c r="I35" s="21">
        <v>6250</v>
      </c>
      <c r="J35" s="5" t="s">
        <v>995</v>
      </c>
      <c r="K35" s="21">
        <v>6250</v>
      </c>
      <c r="L35" s="5" t="s">
        <v>996</v>
      </c>
      <c r="M35" s="21">
        <v>4195</v>
      </c>
      <c r="N35" s="5" t="s">
        <v>1213</v>
      </c>
      <c r="O35" s="21">
        <f t="shared" si="0"/>
        <v>4195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5" t="s">
        <v>997</v>
      </c>
      <c r="X35" s="5" t="s">
        <v>51</v>
      </c>
      <c r="Y35" s="1" t="s">
        <v>51</v>
      </c>
      <c r="Z35" s="1" t="s">
        <v>51</v>
      </c>
      <c r="AA35" s="22"/>
      <c r="AB35" s="1" t="s">
        <v>51</v>
      </c>
    </row>
    <row r="36" spans="1:28" ht="30" customHeight="1" x14ac:dyDescent="0.3">
      <c r="A36" s="5" t="s">
        <v>852</v>
      </c>
      <c r="B36" s="5" t="s">
        <v>850</v>
      </c>
      <c r="C36" s="5" t="s">
        <v>851</v>
      </c>
      <c r="D36" s="20" t="s">
        <v>774</v>
      </c>
      <c r="E36" s="21">
        <v>0</v>
      </c>
      <c r="F36" s="5" t="s">
        <v>51</v>
      </c>
      <c r="G36" s="21">
        <v>9666.66</v>
      </c>
      <c r="H36" s="5" t="s">
        <v>998</v>
      </c>
      <c r="I36" s="21">
        <v>9389</v>
      </c>
      <c r="J36" s="5" t="s">
        <v>983</v>
      </c>
      <c r="K36" s="21">
        <v>9834</v>
      </c>
      <c r="L36" s="5" t="s">
        <v>999</v>
      </c>
      <c r="M36" s="21">
        <v>0</v>
      </c>
      <c r="N36" s="5" t="s">
        <v>51</v>
      </c>
      <c r="O36" s="21">
        <f t="shared" si="0"/>
        <v>9389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5" t="s">
        <v>1000</v>
      </c>
      <c r="X36" s="5" t="s">
        <v>51</v>
      </c>
      <c r="Y36" s="1" t="s">
        <v>51</v>
      </c>
      <c r="Z36" s="1" t="s">
        <v>51</v>
      </c>
      <c r="AA36" s="22"/>
      <c r="AB36" s="1" t="s">
        <v>51</v>
      </c>
    </row>
    <row r="37" spans="1:28" ht="30" customHeight="1" x14ac:dyDescent="0.3">
      <c r="A37" s="5" t="s">
        <v>775</v>
      </c>
      <c r="B37" s="5" t="s">
        <v>772</v>
      </c>
      <c r="C37" s="5" t="s">
        <v>773</v>
      </c>
      <c r="D37" s="20" t="s">
        <v>774</v>
      </c>
      <c r="E37" s="21">
        <v>19012</v>
      </c>
      <c r="F37" s="5" t="s">
        <v>51</v>
      </c>
      <c r="G37" s="21">
        <v>19200</v>
      </c>
      <c r="H37" s="5" t="s">
        <v>1001</v>
      </c>
      <c r="I37" s="21">
        <v>20000</v>
      </c>
      <c r="J37" s="5" t="s">
        <v>1002</v>
      </c>
      <c r="K37" s="21">
        <v>0</v>
      </c>
      <c r="L37" s="5" t="s">
        <v>51</v>
      </c>
      <c r="M37" s="21">
        <v>0</v>
      </c>
      <c r="N37" s="5" t="s">
        <v>51</v>
      </c>
      <c r="O37" s="21">
        <f t="shared" si="0"/>
        <v>19012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5" t="s">
        <v>1003</v>
      </c>
      <c r="X37" s="5" t="s">
        <v>51</v>
      </c>
      <c r="Y37" s="1" t="s">
        <v>51</v>
      </c>
      <c r="Z37" s="1" t="s">
        <v>51</v>
      </c>
      <c r="AA37" s="22"/>
      <c r="AB37" s="1" t="s">
        <v>51</v>
      </c>
    </row>
    <row r="38" spans="1:28" ht="30" customHeight="1" x14ac:dyDescent="0.3">
      <c r="A38" s="5" t="s">
        <v>856</v>
      </c>
      <c r="B38" s="5" t="s">
        <v>854</v>
      </c>
      <c r="C38" s="5" t="s">
        <v>855</v>
      </c>
      <c r="D38" s="20" t="s">
        <v>774</v>
      </c>
      <c r="E38" s="21">
        <v>0</v>
      </c>
      <c r="F38" s="5" t="s">
        <v>51</v>
      </c>
      <c r="G38" s="21">
        <v>3494.44</v>
      </c>
      <c r="H38" s="5" t="s">
        <v>1004</v>
      </c>
      <c r="I38" s="21">
        <v>3722.22</v>
      </c>
      <c r="J38" s="5" t="s">
        <v>1005</v>
      </c>
      <c r="K38" s="21">
        <v>3722.22</v>
      </c>
      <c r="L38" s="5" t="s">
        <v>1006</v>
      </c>
      <c r="M38" s="21">
        <v>0</v>
      </c>
      <c r="N38" s="5" t="s">
        <v>51</v>
      </c>
      <c r="O38" s="21">
        <f t="shared" si="0"/>
        <v>3494.44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5" t="s">
        <v>1007</v>
      </c>
      <c r="X38" s="5" t="s">
        <v>51</v>
      </c>
      <c r="Y38" s="1" t="s">
        <v>51</v>
      </c>
      <c r="Z38" s="1" t="s">
        <v>51</v>
      </c>
      <c r="AA38" s="22"/>
      <c r="AB38" s="1" t="s">
        <v>51</v>
      </c>
    </row>
    <row r="39" spans="1:28" ht="30" customHeight="1" x14ac:dyDescent="0.3">
      <c r="A39" s="5" t="s">
        <v>881</v>
      </c>
      <c r="B39" s="5" t="s">
        <v>879</v>
      </c>
      <c r="C39" s="5" t="s">
        <v>880</v>
      </c>
      <c r="D39" s="20" t="s">
        <v>774</v>
      </c>
      <c r="E39" s="21">
        <v>0</v>
      </c>
      <c r="F39" s="5" t="s">
        <v>51</v>
      </c>
      <c r="G39" s="21">
        <v>0</v>
      </c>
      <c r="H39" s="5" t="s">
        <v>51</v>
      </c>
      <c r="I39" s="21">
        <v>6738</v>
      </c>
      <c r="J39" s="5" t="s">
        <v>1008</v>
      </c>
      <c r="K39" s="21">
        <v>6738</v>
      </c>
      <c r="L39" s="5" t="s">
        <v>1006</v>
      </c>
      <c r="M39" s="21">
        <v>6738</v>
      </c>
      <c r="N39" s="5" t="s">
        <v>1214</v>
      </c>
      <c r="O39" s="21">
        <f t="shared" si="0"/>
        <v>6738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5" t="s">
        <v>1009</v>
      </c>
      <c r="X39" s="5" t="s">
        <v>51</v>
      </c>
      <c r="Y39" s="1" t="s">
        <v>51</v>
      </c>
      <c r="Z39" s="1" t="s">
        <v>51</v>
      </c>
      <c r="AA39" s="22"/>
      <c r="AB39" s="1" t="s">
        <v>51</v>
      </c>
    </row>
    <row r="40" spans="1:28" ht="30" customHeight="1" x14ac:dyDescent="0.3">
      <c r="A40" s="5" t="s">
        <v>541</v>
      </c>
      <c r="B40" s="5" t="s">
        <v>539</v>
      </c>
      <c r="C40" s="5" t="s">
        <v>540</v>
      </c>
      <c r="D40" s="20" t="s">
        <v>104</v>
      </c>
      <c r="E40" s="21">
        <v>0</v>
      </c>
      <c r="F40" s="5" t="s">
        <v>51</v>
      </c>
      <c r="G40" s="21">
        <v>2460</v>
      </c>
      <c r="H40" s="5" t="s">
        <v>1010</v>
      </c>
      <c r="I40" s="21">
        <v>0</v>
      </c>
      <c r="J40" s="5" t="s">
        <v>51</v>
      </c>
      <c r="K40" s="21">
        <v>2420</v>
      </c>
      <c r="L40" s="5" t="s">
        <v>1011</v>
      </c>
      <c r="M40" s="21">
        <v>3253</v>
      </c>
      <c r="N40" s="5" t="s">
        <v>1215</v>
      </c>
      <c r="O40" s="21">
        <f t="shared" si="0"/>
        <v>2420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5" t="s">
        <v>1012</v>
      </c>
      <c r="X40" s="5" t="s">
        <v>51</v>
      </c>
      <c r="Y40" s="1" t="s">
        <v>51</v>
      </c>
      <c r="Z40" s="1" t="s">
        <v>51</v>
      </c>
      <c r="AA40" s="22"/>
      <c r="AB40" s="1" t="s">
        <v>51</v>
      </c>
    </row>
    <row r="41" spans="1:28" ht="30" customHeight="1" x14ac:dyDescent="0.3">
      <c r="A41" s="5" t="s">
        <v>411</v>
      </c>
      <c r="B41" s="5" t="s">
        <v>409</v>
      </c>
      <c r="C41" s="5" t="s">
        <v>410</v>
      </c>
      <c r="D41" s="20" t="s">
        <v>403</v>
      </c>
      <c r="E41" s="21">
        <v>0</v>
      </c>
      <c r="F41" s="5" t="s">
        <v>51</v>
      </c>
      <c r="G41" s="21">
        <v>0</v>
      </c>
      <c r="H41" s="5" t="s">
        <v>51</v>
      </c>
      <c r="I41" s="21">
        <v>0</v>
      </c>
      <c r="J41" s="5" t="s">
        <v>51</v>
      </c>
      <c r="K41" s="21">
        <v>0</v>
      </c>
      <c r="L41" s="5" t="s">
        <v>1216</v>
      </c>
      <c r="M41" s="21">
        <v>0</v>
      </c>
      <c r="N41" s="5" t="s">
        <v>51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166193</v>
      </c>
      <c r="U41" s="21">
        <v>166193</v>
      </c>
      <c r="V41" s="21">
        <f>SMALL(Q41:U41,COUNTIF(Q41:U41,0)+1)</f>
        <v>166193</v>
      </c>
      <c r="W41" s="5" t="s">
        <v>1013</v>
      </c>
      <c r="X41" s="5" t="s">
        <v>51</v>
      </c>
      <c r="Y41" s="1" t="s">
        <v>898</v>
      </c>
      <c r="Z41" s="1" t="s">
        <v>51</v>
      </c>
      <c r="AA41" s="22"/>
      <c r="AB41" s="1" t="s">
        <v>51</v>
      </c>
    </row>
    <row r="42" spans="1:28" ht="30" customHeight="1" x14ac:dyDescent="0.3">
      <c r="A42" s="5" t="s">
        <v>414</v>
      </c>
      <c r="B42" s="5" t="s">
        <v>409</v>
      </c>
      <c r="C42" s="5" t="s">
        <v>413</v>
      </c>
      <c r="D42" s="20" t="s">
        <v>403</v>
      </c>
      <c r="E42" s="21">
        <v>0</v>
      </c>
      <c r="F42" s="5" t="s">
        <v>51</v>
      </c>
      <c r="G42" s="21">
        <v>0</v>
      </c>
      <c r="H42" s="5" t="s">
        <v>51</v>
      </c>
      <c r="I42" s="21">
        <v>0</v>
      </c>
      <c r="J42" s="5" t="s">
        <v>51</v>
      </c>
      <c r="K42" s="21">
        <v>0</v>
      </c>
      <c r="L42" s="5" t="s">
        <v>1216</v>
      </c>
      <c r="M42" s="21">
        <v>0</v>
      </c>
      <c r="N42" s="5" t="s">
        <v>51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170279</v>
      </c>
      <c r="U42" s="21">
        <v>170279</v>
      </c>
      <c r="V42" s="21">
        <f>SMALL(Q42:U42,COUNTIF(Q42:U42,0)+1)</f>
        <v>170279</v>
      </c>
      <c r="W42" s="5" t="s">
        <v>1014</v>
      </c>
      <c r="X42" s="5" t="s">
        <v>51</v>
      </c>
      <c r="Y42" s="1" t="s">
        <v>898</v>
      </c>
      <c r="Z42" s="1" t="s">
        <v>51</v>
      </c>
      <c r="AA42" s="22"/>
      <c r="AB42" s="1" t="s">
        <v>51</v>
      </c>
    </row>
    <row r="43" spans="1:28" ht="30" customHeight="1" x14ac:dyDescent="0.3">
      <c r="A43" s="5" t="s">
        <v>404</v>
      </c>
      <c r="B43" s="5" t="s">
        <v>401</v>
      </c>
      <c r="C43" s="5" t="s">
        <v>402</v>
      </c>
      <c r="D43" s="20" t="s">
        <v>403</v>
      </c>
      <c r="E43" s="21">
        <v>0</v>
      </c>
      <c r="F43" s="5" t="s">
        <v>51</v>
      </c>
      <c r="G43" s="21">
        <v>0</v>
      </c>
      <c r="H43" s="5" t="s">
        <v>51</v>
      </c>
      <c r="I43" s="21">
        <v>0</v>
      </c>
      <c r="J43" s="5" t="s">
        <v>51</v>
      </c>
      <c r="K43" s="21">
        <v>0</v>
      </c>
      <c r="L43" s="5" t="s">
        <v>1217</v>
      </c>
      <c r="M43" s="21">
        <v>0</v>
      </c>
      <c r="N43" s="5" t="s">
        <v>1015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5810</v>
      </c>
      <c r="U43" s="21">
        <v>5810</v>
      </c>
      <c r="V43" s="21">
        <f>SMALL(Q43:U43,COUNTIF(Q43:U43,0)+1)</f>
        <v>5810</v>
      </c>
      <c r="W43" s="5" t="s">
        <v>1016</v>
      </c>
      <c r="X43" s="5" t="s">
        <v>51</v>
      </c>
      <c r="Y43" s="1" t="s">
        <v>898</v>
      </c>
      <c r="Z43" s="1" t="s">
        <v>51</v>
      </c>
      <c r="AA43" s="22"/>
      <c r="AB43" s="1" t="s">
        <v>51</v>
      </c>
    </row>
    <row r="44" spans="1:28" ht="30" customHeight="1" x14ac:dyDescent="0.3">
      <c r="A44" s="5" t="s">
        <v>418</v>
      </c>
      <c r="B44" s="5" t="s">
        <v>416</v>
      </c>
      <c r="C44" s="5" t="s">
        <v>417</v>
      </c>
      <c r="D44" s="20" t="s">
        <v>403</v>
      </c>
      <c r="E44" s="21">
        <v>0</v>
      </c>
      <c r="F44" s="5" t="s">
        <v>51</v>
      </c>
      <c r="G44" s="21">
        <v>0</v>
      </c>
      <c r="H44" s="5" t="s">
        <v>51</v>
      </c>
      <c r="I44" s="21">
        <v>0</v>
      </c>
      <c r="J44" s="5" t="s">
        <v>51</v>
      </c>
      <c r="K44" s="21">
        <v>0</v>
      </c>
      <c r="L44" s="5" t="s">
        <v>1217</v>
      </c>
      <c r="M44" s="21">
        <v>0</v>
      </c>
      <c r="N44" s="5" t="s">
        <v>1015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56690</v>
      </c>
      <c r="U44" s="21">
        <v>56690</v>
      </c>
      <c r="V44" s="21">
        <f>SMALL(Q44:U44,COUNTIF(Q44:U44,0)+1)</f>
        <v>56690</v>
      </c>
      <c r="W44" s="5" t="s">
        <v>1017</v>
      </c>
      <c r="X44" s="5" t="s">
        <v>51</v>
      </c>
      <c r="Y44" s="1" t="s">
        <v>898</v>
      </c>
      <c r="Z44" s="1" t="s">
        <v>51</v>
      </c>
      <c r="AA44" s="22"/>
      <c r="AB44" s="1" t="s">
        <v>51</v>
      </c>
    </row>
    <row r="45" spans="1:28" ht="30" customHeight="1" x14ac:dyDescent="0.3">
      <c r="A45" s="5" t="s">
        <v>480</v>
      </c>
      <c r="B45" s="5" t="s">
        <v>477</v>
      </c>
      <c r="C45" s="5" t="s">
        <v>478</v>
      </c>
      <c r="D45" s="20" t="s">
        <v>479</v>
      </c>
      <c r="E45" s="21">
        <v>0</v>
      </c>
      <c r="F45" s="5" t="s">
        <v>51</v>
      </c>
      <c r="G45" s="21">
        <v>0</v>
      </c>
      <c r="H45" s="5" t="s">
        <v>51</v>
      </c>
      <c r="I45" s="21">
        <v>0</v>
      </c>
      <c r="J45" s="5" t="s">
        <v>51</v>
      </c>
      <c r="K45" s="21">
        <v>0</v>
      </c>
      <c r="L45" s="5" t="s">
        <v>51</v>
      </c>
      <c r="M45" s="21">
        <v>0</v>
      </c>
      <c r="N45" s="5" t="s">
        <v>51</v>
      </c>
      <c r="O45" s="21">
        <v>0</v>
      </c>
      <c r="P45" s="21">
        <v>161858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5" t="s">
        <v>1018</v>
      </c>
      <c r="X45" s="5" t="s">
        <v>51</v>
      </c>
      <c r="Y45" s="1" t="s">
        <v>1019</v>
      </c>
      <c r="Z45" s="1" t="s">
        <v>51</v>
      </c>
      <c r="AA45" s="22"/>
      <c r="AB45" s="1" t="s">
        <v>51</v>
      </c>
    </row>
    <row r="46" spans="1:28" ht="30" customHeight="1" x14ac:dyDescent="0.3">
      <c r="A46" s="5" t="s">
        <v>749</v>
      </c>
      <c r="B46" s="5" t="s">
        <v>748</v>
      </c>
      <c r="C46" s="5" t="s">
        <v>478</v>
      </c>
      <c r="D46" s="20" t="s">
        <v>479</v>
      </c>
      <c r="E46" s="21">
        <v>0</v>
      </c>
      <c r="F46" s="5" t="s">
        <v>51</v>
      </c>
      <c r="G46" s="21">
        <v>0</v>
      </c>
      <c r="H46" s="5" t="s">
        <v>51</v>
      </c>
      <c r="I46" s="21">
        <v>0</v>
      </c>
      <c r="J46" s="5" t="s">
        <v>51</v>
      </c>
      <c r="K46" s="21">
        <v>0</v>
      </c>
      <c r="L46" s="5" t="s">
        <v>51</v>
      </c>
      <c r="M46" s="21">
        <v>0</v>
      </c>
      <c r="N46" s="5" t="s">
        <v>51</v>
      </c>
      <c r="O46" s="21">
        <v>0</v>
      </c>
      <c r="P46" s="21">
        <v>208527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5" t="s">
        <v>1020</v>
      </c>
      <c r="X46" s="5" t="s">
        <v>51</v>
      </c>
      <c r="Y46" s="1" t="s">
        <v>1019</v>
      </c>
      <c r="Z46" s="1" t="s">
        <v>51</v>
      </c>
      <c r="AA46" s="22"/>
      <c r="AB46" s="1" t="s">
        <v>51</v>
      </c>
    </row>
    <row r="47" spans="1:28" ht="30" customHeight="1" x14ac:dyDescent="0.3">
      <c r="A47" s="5" t="s">
        <v>708</v>
      </c>
      <c r="B47" s="5" t="s">
        <v>707</v>
      </c>
      <c r="C47" s="5" t="s">
        <v>478</v>
      </c>
      <c r="D47" s="20" t="s">
        <v>479</v>
      </c>
      <c r="E47" s="21">
        <v>0</v>
      </c>
      <c r="F47" s="5" t="s">
        <v>51</v>
      </c>
      <c r="G47" s="21">
        <v>0</v>
      </c>
      <c r="H47" s="5" t="s">
        <v>51</v>
      </c>
      <c r="I47" s="21">
        <v>0</v>
      </c>
      <c r="J47" s="5" t="s">
        <v>51</v>
      </c>
      <c r="K47" s="21">
        <v>0</v>
      </c>
      <c r="L47" s="5" t="s">
        <v>51</v>
      </c>
      <c r="M47" s="21">
        <v>0</v>
      </c>
      <c r="N47" s="5" t="s">
        <v>51</v>
      </c>
      <c r="O47" s="21">
        <v>0</v>
      </c>
      <c r="P47" s="21">
        <v>281721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5" t="s">
        <v>1021</v>
      </c>
      <c r="X47" s="5" t="s">
        <v>51</v>
      </c>
      <c r="Y47" s="1" t="s">
        <v>1019</v>
      </c>
      <c r="Z47" s="1" t="s">
        <v>51</v>
      </c>
      <c r="AA47" s="22"/>
      <c r="AB47" s="1" t="s">
        <v>51</v>
      </c>
    </row>
    <row r="48" spans="1:28" ht="30" customHeight="1" x14ac:dyDescent="0.3">
      <c r="A48" s="5" t="s">
        <v>743</v>
      </c>
      <c r="B48" s="5" t="s">
        <v>742</v>
      </c>
      <c r="C48" s="5" t="s">
        <v>478</v>
      </c>
      <c r="D48" s="20" t="s">
        <v>479</v>
      </c>
      <c r="E48" s="21">
        <v>0</v>
      </c>
      <c r="F48" s="5" t="s">
        <v>51</v>
      </c>
      <c r="G48" s="21">
        <v>0</v>
      </c>
      <c r="H48" s="5" t="s">
        <v>51</v>
      </c>
      <c r="I48" s="21">
        <v>0</v>
      </c>
      <c r="J48" s="5" t="s">
        <v>51</v>
      </c>
      <c r="K48" s="21">
        <v>0</v>
      </c>
      <c r="L48" s="5" t="s">
        <v>51</v>
      </c>
      <c r="M48" s="21">
        <v>0</v>
      </c>
      <c r="N48" s="5" t="s">
        <v>51</v>
      </c>
      <c r="O48" s="21">
        <v>0</v>
      </c>
      <c r="P48" s="21">
        <v>230289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5" t="s">
        <v>1022</v>
      </c>
      <c r="X48" s="5" t="s">
        <v>51</v>
      </c>
      <c r="Y48" s="1" t="s">
        <v>1019</v>
      </c>
      <c r="Z48" s="1" t="s">
        <v>51</v>
      </c>
      <c r="AA48" s="22"/>
      <c r="AB48" s="1" t="s">
        <v>51</v>
      </c>
    </row>
    <row r="49" spans="1:28" ht="30" customHeight="1" x14ac:dyDescent="0.3">
      <c r="A49" s="5" t="s">
        <v>746</v>
      </c>
      <c r="B49" s="5" t="s">
        <v>745</v>
      </c>
      <c r="C49" s="5" t="s">
        <v>478</v>
      </c>
      <c r="D49" s="20" t="s">
        <v>479</v>
      </c>
      <c r="E49" s="21">
        <v>0</v>
      </c>
      <c r="F49" s="5" t="s">
        <v>51</v>
      </c>
      <c r="G49" s="21">
        <v>0</v>
      </c>
      <c r="H49" s="5" t="s">
        <v>51</v>
      </c>
      <c r="I49" s="21">
        <v>0</v>
      </c>
      <c r="J49" s="5" t="s">
        <v>51</v>
      </c>
      <c r="K49" s="21">
        <v>0</v>
      </c>
      <c r="L49" s="5" t="s">
        <v>51</v>
      </c>
      <c r="M49" s="21">
        <v>0</v>
      </c>
      <c r="N49" s="5" t="s">
        <v>51</v>
      </c>
      <c r="O49" s="21">
        <v>0</v>
      </c>
      <c r="P49" s="21">
        <v>262551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5" t="s">
        <v>1023</v>
      </c>
      <c r="X49" s="5" t="s">
        <v>51</v>
      </c>
      <c r="Y49" s="1" t="s">
        <v>1019</v>
      </c>
      <c r="Z49" s="1" t="s">
        <v>51</v>
      </c>
      <c r="AA49" s="22"/>
      <c r="AB49" s="1" t="s">
        <v>51</v>
      </c>
    </row>
    <row r="50" spans="1:28" ht="30" customHeight="1" x14ac:dyDescent="0.3">
      <c r="A50" s="5" t="s">
        <v>673</v>
      </c>
      <c r="B50" s="5" t="s">
        <v>672</v>
      </c>
      <c r="C50" s="5" t="s">
        <v>478</v>
      </c>
      <c r="D50" s="20" t="s">
        <v>479</v>
      </c>
      <c r="E50" s="21">
        <v>0</v>
      </c>
      <c r="F50" s="5" t="s">
        <v>51</v>
      </c>
      <c r="G50" s="21">
        <v>0</v>
      </c>
      <c r="H50" s="5" t="s">
        <v>51</v>
      </c>
      <c r="I50" s="21">
        <v>0</v>
      </c>
      <c r="J50" s="5" t="s">
        <v>51</v>
      </c>
      <c r="K50" s="21">
        <v>0</v>
      </c>
      <c r="L50" s="5" t="s">
        <v>51</v>
      </c>
      <c r="M50" s="21">
        <v>0</v>
      </c>
      <c r="N50" s="5" t="s">
        <v>51</v>
      </c>
      <c r="O50" s="21">
        <v>0</v>
      </c>
      <c r="P50" s="21">
        <v>207037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5" t="s">
        <v>1024</v>
      </c>
      <c r="X50" s="5" t="s">
        <v>51</v>
      </c>
      <c r="Y50" s="1" t="s">
        <v>1019</v>
      </c>
      <c r="Z50" s="1" t="s">
        <v>51</v>
      </c>
      <c r="AA50" s="22"/>
      <c r="AB50" s="1" t="s">
        <v>51</v>
      </c>
    </row>
    <row r="51" spans="1:28" ht="30" customHeight="1" x14ac:dyDescent="0.3">
      <c r="A51" s="5" t="s">
        <v>507</v>
      </c>
      <c r="B51" s="5" t="s">
        <v>506</v>
      </c>
      <c r="C51" s="5" t="s">
        <v>478</v>
      </c>
      <c r="D51" s="20" t="s">
        <v>479</v>
      </c>
      <c r="E51" s="21">
        <v>0</v>
      </c>
      <c r="F51" s="5" t="s">
        <v>51</v>
      </c>
      <c r="G51" s="21">
        <v>0</v>
      </c>
      <c r="H51" s="5" t="s">
        <v>51</v>
      </c>
      <c r="I51" s="21">
        <v>0</v>
      </c>
      <c r="J51" s="5" t="s">
        <v>51</v>
      </c>
      <c r="K51" s="21">
        <v>0</v>
      </c>
      <c r="L51" s="5" t="s">
        <v>51</v>
      </c>
      <c r="M51" s="21">
        <v>0</v>
      </c>
      <c r="N51" s="5" t="s">
        <v>51</v>
      </c>
      <c r="O51" s="21">
        <v>0</v>
      </c>
      <c r="P51" s="21">
        <v>240727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5" t="s">
        <v>1025</v>
      </c>
      <c r="X51" s="5" t="s">
        <v>51</v>
      </c>
      <c r="Y51" s="1" t="s">
        <v>1019</v>
      </c>
      <c r="Z51" s="1" t="s">
        <v>51</v>
      </c>
      <c r="AA51" s="22"/>
      <c r="AB51" s="1" t="s">
        <v>51</v>
      </c>
    </row>
    <row r="52" spans="1:28" ht="30" customHeight="1" x14ac:dyDescent="0.3">
      <c r="A52" s="5" t="s">
        <v>759</v>
      </c>
      <c r="B52" s="5" t="s">
        <v>758</v>
      </c>
      <c r="C52" s="5" t="s">
        <v>478</v>
      </c>
      <c r="D52" s="20" t="s">
        <v>479</v>
      </c>
      <c r="E52" s="21">
        <v>0</v>
      </c>
      <c r="F52" s="5" t="s">
        <v>51</v>
      </c>
      <c r="G52" s="21">
        <v>0</v>
      </c>
      <c r="H52" s="5" t="s">
        <v>51</v>
      </c>
      <c r="I52" s="21">
        <v>0</v>
      </c>
      <c r="J52" s="5" t="s">
        <v>51</v>
      </c>
      <c r="K52" s="21">
        <v>0</v>
      </c>
      <c r="L52" s="5" t="s">
        <v>51</v>
      </c>
      <c r="M52" s="21">
        <v>0</v>
      </c>
      <c r="N52" s="5" t="s">
        <v>51</v>
      </c>
      <c r="O52" s="21">
        <v>0</v>
      </c>
      <c r="P52" s="21">
        <v>267639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</v>
      </c>
      <c r="W52" s="5" t="s">
        <v>1026</v>
      </c>
      <c r="X52" s="5" t="s">
        <v>51</v>
      </c>
      <c r="Y52" s="1" t="s">
        <v>1019</v>
      </c>
      <c r="Z52" s="1" t="s">
        <v>51</v>
      </c>
      <c r="AA52" s="22"/>
      <c r="AB52" s="1" t="s">
        <v>51</v>
      </c>
    </row>
    <row r="53" spans="1:28" ht="30" customHeight="1" x14ac:dyDescent="0.3">
      <c r="A53" s="5" t="s">
        <v>714</v>
      </c>
      <c r="B53" s="5" t="s">
        <v>713</v>
      </c>
      <c r="C53" s="5" t="s">
        <v>478</v>
      </c>
      <c r="D53" s="20" t="s">
        <v>479</v>
      </c>
      <c r="E53" s="21">
        <v>0</v>
      </c>
      <c r="F53" s="5" t="s">
        <v>51</v>
      </c>
      <c r="G53" s="21">
        <v>0</v>
      </c>
      <c r="H53" s="5" t="s">
        <v>51</v>
      </c>
      <c r="I53" s="21">
        <v>0</v>
      </c>
      <c r="J53" s="5" t="s">
        <v>51</v>
      </c>
      <c r="K53" s="21">
        <v>0</v>
      </c>
      <c r="L53" s="5" t="s">
        <v>51</v>
      </c>
      <c r="M53" s="21">
        <v>0</v>
      </c>
      <c r="N53" s="5" t="s">
        <v>51</v>
      </c>
      <c r="O53" s="21">
        <v>0</v>
      </c>
      <c r="P53" s="21">
        <v>269214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5" t="s">
        <v>1027</v>
      </c>
      <c r="X53" s="5" t="s">
        <v>51</v>
      </c>
      <c r="Y53" s="1" t="s">
        <v>1019</v>
      </c>
      <c r="Z53" s="1" t="s">
        <v>51</v>
      </c>
      <c r="AA53" s="22"/>
      <c r="AB53" s="1" t="s">
        <v>51</v>
      </c>
    </row>
    <row r="54" spans="1:28" ht="30" customHeight="1" x14ac:dyDescent="0.3">
      <c r="A54" s="5" t="s">
        <v>794</v>
      </c>
      <c r="B54" s="5" t="s">
        <v>793</v>
      </c>
      <c r="C54" s="5" t="s">
        <v>478</v>
      </c>
      <c r="D54" s="20" t="s">
        <v>479</v>
      </c>
      <c r="E54" s="21">
        <v>0</v>
      </c>
      <c r="F54" s="5" t="s">
        <v>51</v>
      </c>
      <c r="G54" s="21">
        <v>0</v>
      </c>
      <c r="H54" s="5" t="s">
        <v>51</v>
      </c>
      <c r="I54" s="21">
        <v>0</v>
      </c>
      <c r="J54" s="5" t="s">
        <v>51</v>
      </c>
      <c r="K54" s="21">
        <v>0</v>
      </c>
      <c r="L54" s="5" t="s">
        <v>51</v>
      </c>
      <c r="M54" s="21">
        <v>0</v>
      </c>
      <c r="N54" s="5" t="s">
        <v>51</v>
      </c>
      <c r="O54" s="21">
        <v>0</v>
      </c>
      <c r="P54" s="21">
        <v>249977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5" t="s">
        <v>1028</v>
      </c>
      <c r="X54" s="5" t="s">
        <v>51</v>
      </c>
      <c r="Y54" s="1" t="s">
        <v>1019</v>
      </c>
      <c r="Z54" s="1" t="s">
        <v>51</v>
      </c>
      <c r="AA54" s="22"/>
      <c r="AB54" s="1" t="s">
        <v>51</v>
      </c>
    </row>
    <row r="55" spans="1:28" ht="30" customHeight="1" x14ac:dyDescent="0.3">
      <c r="A55" s="5" t="s">
        <v>679</v>
      </c>
      <c r="B55" s="5" t="s">
        <v>678</v>
      </c>
      <c r="C55" s="5" t="s">
        <v>478</v>
      </c>
      <c r="D55" s="20" t="s">
        <v>479</v>
      </c>
      <c r="E55" s="21">
        <v>0</v>
      </c>
      <c r="F55" s="5" t="s">
        <v>51</v>
      </c>
      <c r="G55" s="21">
        <v>0</v>
      </c>
      <c r="H55" s="5" t="s">
        <v>51</v>
      </c>
      <c r="I55" s="21">
        <v>0</v>
      </c>
      <c r="J55" s="5" t="s">
        <v>51</v>
      </c>
      <c r="K55" s="21">
        <v>0</v>
      </c>
      <c r="L55" s="5" t="s">
        <v>51</v>
      </c>
      <c r="M55" s="21">
        <v>0</v>
      </c>
      <c r="N55" s="5" t="s">
        <v>51</v>
      </c>
      <c r="O55" s="21">
        <v>0</v>
      </c>
      <c r="P55" s="21">
        <v>236263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5" t="s">
        <v>1029</v>
      </c>
      <c r="X55" s="5" t="s">
        <v>51</v>
      </c>
      <c r="Y55" s="1" t="s">
        <v>1019</v>
      </c>
      <c r="Z55" s="1" t="s">
        <v>51</v>
      </c>
      <c r="AA55" s="22"/>
      <c r="AB55" s="1" t="s">
        <v>51</v>
      </c>
    </row>
    <row r="56" spans="1:28" ht="30" customHeight="1" x14ac:dyDescent="0.3">
      <c r="A56" s="5" t="s">
        <v>725</v>
      </c>
      <c r="B56" s="5" t="s">
        <v>724</v>
      </c>
      <c r="C56" s="5" t="s">
        <v>478</v>
      </c>
      <c r="D56" s="20" t="s">
        <v>479</v>
      </c>
      <c r="E56" s="21">
        <v>0</v>
      </c>
      <c r="F56" s="5" t="s">
        <v>51</v>
      </c>
      <c r="G56" s="21">
        <v>0</v>
      </c>
      <c r="H56" s="5" t="s">
        <v>51</v>
      </c>
      <c r="I56" s="21">
        <v>0</v>
      </c>
      <c r="J56" s="5" t="s">
        <v>51</v>
      </c>
      <c r="K56" s="21">
        <v>0</v>
      </c>
      <c r="L56" s="5" t="s">
        <v>51</v>
      </c>
      <c r="M56" s="21">
        <v>0</v>
      </c>
      <c r="N56" s="5" t="s">
        <v>51</v>
      </c>
      <c r="O56" s="21">
        <v>0</v>
      </c>
      <c r="P56" s="21">
        <v>189100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5" t="s">
        <v>1030</v>
      </c>
      <c r="X56" s="5" t="s">
        <v>51</v>
      </c>
      <c r="Y56" s="1" t="s">
        <v>1019</v>
      </c>
      <c r="Z56" s="1" t="s">
        <v>51</v>
      </c>
      <c r="AA56" s="22"/>
      <c r="AB56" s="1" t="s">
        <v>51</v>
      </c>
    </row>
    <row r="57" spans="1:28" ht="30" customHeight="1" x14ac:dyDescent="0.3">
      <c r="A57" s="5" t="s">
        <v>573</v>
      </c>
      <c r="B57" s="5" t="s">
        <v>572</v>
      </c>
      <c r="C57" s="5" t="s">
        <v>478</v>
      </c>
      <c r="D57" s="20" t="s">
        <v>479</v>
      </c>
      <c r="E57" s="21">
        <v>0</v>
      </c>
      <c r="F57" s="5" t="s">
        <v>51</v>
      </c>
      <c r="G57" s="21">
        <v>0</v>
      </c>
      <c r="H57" s="5" t="s">
        <v>51</v>
      </c>
      <c r="I57" s="21">
        <v>0</v>
      </c>
      <c r="J57" s="5" t="s">
        <v>51</v>
      </c>
      <c r="K57" s="21">
        <v>0</v>
      </c>
      <c r="L57" s="5" t="s">
        <v>51</v>
      </c>
      <c r="M57" s="21">
        <v>0</v>
      </c>
      <c r="N57" s="5" t="s">
        <v>51</v>
      </c>
      <c r="O57" s="21">
        <v>0</v>
      </c>
      <c r="P57" s="21">
        <v>203376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5" t="s">
        <v>1031</v>
      </c>
      <c r="X57" s="5" t="s">
        <v>51</v>
      </c>
      <c r="Y57" s="1" t="s">
        <v>1019</v>
      </c>
      <c r="Z57" s="1" t="s">
        <v>51</v>
      </c>
      <c r="AA57" s="22"/>
      <c r="AB57" s="1" t="s">
        <v>51</v>
      </c>
    </row>
    <row r="58" spans="1:28" ht="30" customHeight="1" x14ac:dyDescent="0.3">
      <c r="A58" s="5" t="s">
        <v>785</v>
      </c>
      <c r="B58" s="5" t="s">
        <v>783</v>
      </c>
      <c r="C58" s="5" t="s">
        <v>784</v>
      </c>
      <c r="D58" s="20" t="s">
        <v>479</v>
      </c>
      <c r="E58" s="21">
        <v>0</v>
      </c>
      <c r="F58" s="5" t="s">
        <v>51</v>
      </c>
      <c r="G58" s="21">
        <v>0</v>
      </c>
      <c r="H58" s="5" t="s">
        <v>51</v>
      </c>
      <c r="I58" s="21">
        <v>0</v>
      </c>
      <c r="J58" s="5" t="s">
        <v>51</v>
      </c>
      <c r="K58" s="21">
        <v>0</v>
      </c>
      <c r="L58" s="5" t="s">
        <v>51</v>
      </c>
      <c r="M58" s="21">
        <v>0</v>
      </c>
      <c r="N58" s="5" t="s">
        <v>51</v>
      </c>
      <c r="O58" s="21">
        <v>0</v>
      </c>
      <c r="P58" s="21">
        <v>199797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5" t="s">
        <v>1032</v>
      </c>
      <c r="X58" s="5" t="s">
        <v>51</v>
      </c>
      <c r="Y58" s="1" t="s">
        <v>1019</v>
      </c>
      <c r="Z58" s="1" t="s">
        <v>51</v>
      </c>
      <c r="AA58" s="22"/>
      <c r="AB58" s="1" t="s">
        <v>51</v>
      </c>
    </row>
    <row r="59" spans="1:28" ht="30" customHeight="1" x14ac:dyDescent="0.3">
      <c r="A59" s="5" t="s">
        <v>197</v>
      </c>
      <c r="B59" s="5" t="s">
        <v>195</v>
      </c>
      <c r="C59" s="5" t="s">
        <v>196</v>
      </c>
      <c r="D59" s="20" t="s">
        <v>67</v>
      </c>
      <c r="E59" s="21">
        <v>0</v>
      </c>
      <c r="F59" s="5" t="s">
        <v>51</v>
      </c>
      <c r="G59" s="21">
        <v>0</v>
      </c>
      <c r="H59" s="5" t="s">
        <v>51</v>
      </c>
      <c r="I59" s="21">
        <v>0</v>
      </c>
      <c r="J59" s="5" t="s">
        <v>51</v>
      </c>
      <c r="K59" s="21">
        <v>0</v>
      </c>
      <c r="L59" s="5" t="s">
        <v>51</v>
      </c>
      <c r="M59" s="21">
        <v>17000</v>
      </c>
      <c r="N59" s="5" t="s">
        <v>51</v>
      </c>
      <c r="O59" s="21">
        <f t="shared" ref="O59:O78" si="1">SMALL(E59:M59,COUNTIF(E59:M59,0)+1)</f>
        <v>17000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5" t="s">
        <v>1033</v>
      </c>
      <c r="X59" s="5" t="s">
        <v>82</v>
      </c>
      <c r="Y59" s="1" t="s">
        <v>51</v>
      </c>
      <c r="Z59" s="1" t="s">
        <v>51</v>
      </c>
      <c r="AA59" s="22"/>
      <c r="AB59" s="1" t="s">
        <v>51</v>
      </c>
    </row>
    <row r="60" spans="1:28" ht="30" customHeight="1" x14ac:dyDescent="0.3">
      <c r="A60" s="5" t="s">
        <v>203</v>
      </c>
      <c r="B60" s="5" t="s">
        <v>201</v>
      </c>
      <c r="C60" s="5" t="s">
        <v>202</v>
      </c>
      <c r="D60" s="20" t="s">
        <v>130</v>
      </c>
      <c r="E60" s="21">
        <v>0</v>
      </c>
      <c r="F60" s="5" t="s">
        <v>51</v>
      </c>
      <c r="G60" s="21">
        <v>0</v>
      </c>
      <c r="H60" s="5" t="s">
        <v>51</v>
      </c>
      <c r="I60" s="21">
        <v>0</v>
      </c>
      <c r="J60" s="5" t="s">
        <v>51</v>
      </c>
      <c r="K60" s="21">
        <v>0</v>
      </c>
      <c r="L60" s="5" t="s">
        <v>51</v>
      </c>
      <c r="M60" s="21">
        <v>1285000</v>
      </c>
      <c r="N60" s="5" t="s">
        <v>51</v>
      </c>
      <c r="O60" s="21">
        <f t="shared" si="1"/>
        <v>1285000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5" t="s">
        <v>1034</v>
      </c>
      <c r="X60" s="5" t="s">
        <v>82</v>
      </c>
      <c r="Y60" s="1" t="s">
        <v>51</v>
      </c>
      <c r="Z60" s="1" t="s">
        <v>51</v>
      </c>
      <c r="AA60" s="22"/>
      <c r="AB60" s="1" t="s">
        <v>51</v>
      </c>
    </row>
    <row r="61" spans="1:28" ht="30" customHeight="1" x14ac:dyDescent="0.3">
      <c r="A61" s="5" t="s">
        <v>207</v>
      </c>
      <c r="B61" s="5" t="s">
        <v>205</v>
      </c>
      <c r="C61" s="5" t="s">
        <v>206</v>
      </c>
      <c r="D61" s="20" t="s">
        <v>130</v>
      </c>
      <c r="E61" s="21">
        <v>0</v>
      </c>
      <c r="F61" s="5" t="s">
        <v>51</v>
      </c>
      <c r="G61" s="21">
        <v>0</v>
      </c>
      <c r="H61" s="5" t="s">
        <v>51</v>
      </c>
      <c r="I61" s="21">
        <v>0</v>
      </c>
      <c r="J61" s="5" t="s">
        <v>51</v>
      </c>
      <c r="K61" s="21">
        <v>0</v>
      </c>
      <c r="L61" s="5" t="s">
        <v>51</v>
      </c>
      <c r="M61" s="21">
        <v>3194000</v>
      </c>
      <c r="N61" s="5" t="s">
        <v>51</v>
      </c>
      <c r="O61" s="21">
        <f t="shared" si="1"/>
        <v>3194000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5" t="s">
        <v>1035</v>
      </c>
      <c r="X61" s="5" t="s">
        <v>82</v>
      </c>
      <c r="Y61" s="1" t="s">
        <v>51</v>
      </c>
      <c r="Z61" s="1" t="s">
        <v>51</v>
      </c>
      <c r="AA61" s="22"/>
      <c r="AB61" s="1" t="s">
        <v>51</v>
      </c>
    </row>
    <row r="62" spans="1:28" ht="30" customHeight="1" x14ac:dyDescent="0.3">
      <c r="A62" s="5" t="s">
        <v>211</v>
      </c>
      <c r="B62" s="5" t="s">
        <v>209</v>
      </c>
      <c r="C62" s="5" t="s">
        <v>210</v>
      </c>
      <c r="D62" s="20" t="s">
        <v>130</v>
      </c>
      <c r="E62" s="21">
        <v>0</v>
      </c>
      <c r="F62" s="5" t="s">
        <v>51</v>
      </c>
      <c r="G62" s="21">
        <v>0</v>
      </c>
      <c r="H62" s="5" t="s">
        <v>51</v>
      </c>
      <c r="I62" s="21">
        <v>0</v>
      </c>
      <c r="J62" s="5" t="s">
        <v>51</v>
      </c>
      <c r="K62" s="21">
        <v>0</v>
      </c>
      <c r="L62" s="5" t="s">
        <v>51</v>
      </c>
      <c r="M62" s="21">
        <v>559000</v>
      </c>
      <c r="N62" s="5" t="s">
        <v>51</v>
      </c>
      <c r="O62" s="21">
        <f t="shared" si="1"/>
        <v>559000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5" t="s">
        <v>1036</v>
      </c>
      <c r="X62" s="5" t="s">
        <v>82</v>
      </c>
      <c r="Y62" s="1" t="s">
        <v>51</v>
      </c>
      <c r="Z62" s="1" t="s">
        <v>51</v>
      </c>
      <c r="AA62" s="22"/>
      <c r="AB62" s="1" t="s">
        <v>51</v>
      </c>
    </row>
    <row r="63" spans="1:28" ht="30" customHeight="1" x14ac:dyDescent="0.3">
      <c r="A63" s="5" t="s">
        <v>215</v>
      </c>
      <c r="B63" s="5" t="s">
        <v>213</v>
      </c>
      <c r="C63" s="5" t="s">
        <v>214</v>
      </c>
      <c r="D63" s="20" t="s">
        <v>130</v>
      </c>
      <c r="E63" s="21">
        <v>0</v>
      </c>
      <c r="F63" s="5" t="s">
        <v>51</v>
      </c>
      <c r="G63" s="21">
        <v>0</v>
      </c>
      <c r="H63" s="5" t="s">
        <v>51</v>
      </c>
      <c r="I63" s="21">
        <v>0</v>
      </c>
      <c r="J63" s="5" t="s">
        <v>51</v>
      </c>
      <c r="K63" s="21">
        <v>0</v>
      </c>
      <c r="L63" s="5" t="s">
        <v>51</v>
      </c>
      <c r="M63" s="21">
        <v>100000</v>
      </c>
      <c r="N63" s="5" t="s">
        <v>51</v>
      </c>
      <c r="O63" s="21">
        <f t="shared" si="1"/>
        <v>100000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5" t="s">
        <v>1037</v>
      </c>
      <c r="X63" s="5" t="s">
        <v>82</v>
      </c>
      <c r="Y63" s="1" t="s">
        <v>51</v>
      </c>
      <c r="Z63" s="1" t="s">
        <v>51</v>
      </c>
      <c r="AA63" s="22"/>
      <c r="AB63" s="1" t="s">
        <v>51</v>
      </c>
    </row>
    <row r="64" spans="1:28" ht="30" customHeight="1" x14ac:dyDescent="0.3">
      <c r="A64" s="5" t="s">
        <v>222</v>
      </c>
      <c r="B64" s="5" t="s">
        <v>220</v>
      </c>
      <c r="C64" s="5" t="s">
        <v>221</v>
      </c>
      <c r="D64" s="20" t="s">
        <v>130</v>
      </c>
      <c r="E64" s="21">
        <v>0</v>
      </c>
      <c r="F64" s="5" t="s">
        <v>51</v>
      </c>
      <c r="G64" s="21">
        <v>0</v>
      </c>
      <c r="H64" s="5" t="s">
        <v>51</v>
      </c>
      <c r="I64" s="21">
        <v>0</v>
      </c>
      <c r="J64" s="5" t="s">
        <v>51</v>
      </c>
      <c r="K64" s="21">
        <v>0</v>
      </c>
      <c r="L64" s="5" t="s">
        <v>51</v>
      </c>
      <c r="M64" s="21">
        <v>2700000</v>
      </c>
      <c r="N64" s="5" t="s">
        <v>51</v>
      </c>
      <c r="O64" s="21">
        <f t="shared" si="1"/>
        <v>2700000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5" t="s">
        <v>1038</v>
      </c>
      <c r="X64" s="5" t="s">
        <v>82</v>
      </c>
      <c r="Y64" s="1" t="s">
        <v>51</v>
      </c>
      <c r="Z64" s="1" t="s">
        <v>51</v>
      </c>
      <c r="AA64" s="22"/>
      <c r="AB64" s="1" t="s">
        <v>51</v>
      </c>
    </row>
    <row r="65" spans="1:28" ht="30" customHeight="1" x14ac:dyDescent="0.3">
      <c r="A65" s="5" t="s">
        <v>226</v>
      </c>
      <c r="B65" s="5" t="s">
        <v>224</v>
      </c>
      <c r="C65" s="5" t="s">
        <v>225</v>
      </c>
      <c r="D65" s="20" t="s">
        <v>130</v>
      </c>
      <c r="E65" s="21">
        <v>0</v>
      </c>
      <c r="F65" s="5" t="s">
        <v>51</v>
      </c>
      <c r="G65" s="21">
        <v>0</v>
      </c>
      <c r="H65" s="5" t="s">
        <v>51</v>
      </c>
      <c r="I65" s="21">
        <v>0</v>
      </c>
      <c r="J65" s="5" t="s">
        <v>51</v>
      </c>
      <c r="K65" s="21">
        <v>0</v>
      </c>
      <c r="L65" s="5" t="s">
        <v>51</v>
      </c>
      <c r="M65" s="21">
        <v>1470000</v>
      </c>
      <c r="N65" s="5" t="s">
        <v>51</v>
      </c>
      <c r="O65" s="21">
        <f t="shared" si="1"/>
        <v>1470000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5" t="s">
        <v>1039</v>
      </c>
      <c r="X65" s="5" t="s">
        <v>82</v>
      </c>
      <c r="Y65" s="1" t="s">
        <v>51</v>
      </c>
      <c r="Z65" s="1" t="s">
        <v>51</v>
      </c>
      <c r="AA65" s="22"/>
      <c r="AB65" s="1" t="s">
        <v>51</v>
      </c>
    </row>
    <row r="66" spans="1:28" ht="30" customHeight="1" x14ac:dyDescent="0.3">
      <c r="A66" s="5" t="s">
        <v>230</v>
      </c>
      <c r="B66" s="5" t="s">
        <v>228</v>
      </c>
      <c r="C66" s="5" t="s">
        <v>229</v>
      </c>
      <c r="D66" s="20" t="s">
        <v>130</v>
      </c>
      <c r="E66" s="21">
        <v>0</v>
      </c>
      <c r="F66" s="5" t="s">
        <v>51</v>
      </c>
      <c r="G66" s="21">
        <v>0</v>
      </c>
      <c r="H66" s="5" t="s">
        <v>51</v>
      </c>
      <c r="I66" s="21">
        <v>0</v>
      </c>
      <c r="J66" s="5" t="s">
        <v>51</v>
      </c>
      <c r="K66" s="21">
        <v>0</v>
      </c>
      <c r="L66" s="5" t="s">
        <v>51</v>
      </c>
      <c r="M66" s="21">
        <v>3960000</v>
      </c>
      <c r="N66" s="5" t="s">
        <v>51</v>
      </c>
      <c r="O66" s="21">
        <f t="shared" si="1"/>
        <v>3960000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5" t="s">
        <v>1040</v>
      </c>
      <c r="X66" s="5" t="s">
        <v>82</v>
      </c>
      <c r="Y66" s="1" t="s">
        <v>51</v>
      </c>
      <c r="Z66" s="1" t="s">
        <v>51</v>
      </c>
      <c r="AA66" s="22"/>
      <c r="AB66" s="1" t="s">
        <v>51</v>
      </c>
    </row>
    <row r="67" spans="1:28" ht="30" customHeight="1" x14ac:dyDescent="0.3">
      <c r="A67" s="5" t="s">
        <v>234</v>
      </c>
      <c r="B67" s="5" t="s">
        <v>232</v>
      </c>
      <c r="C67" s="5" t="s">
        <v>233</v>
      </c>
      <c r="D67" s="20" t="s">
        <v>130</v>
      </c>
      <c r="E67" s="21">
        <v>0</v>
      </c>
      <c r="F67" s="5" t="s">
        <v>51</v>
      </c>
      <c r="G67" s="21">
        <v>0</v>
      </c>
      <c r="H67" s="5" t="s">
        <v>51</v>
      </c>
      <c r="I67" s="21">
        <v>0</v>
      </c>
      <c r="J67" s="5" t="s">
        <v>51</v>
      </c>
      <c r="K67" s="21">
        <v>0</v>
      </c>
      <c r="L67" s="5" t="s">
        <v>51</v>
      </c>
      <c r="M67" s="21">
        <v>160000</v>
      </c>
      <c r="N67" s="5" t="s">
        <v>51</v>
      </c>
      <c r="O67" s="21">
        <f t="shared" si="1"/>
        <v>160000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5" t="s">
        <v>1041</v>
      </c>
      <c r="X67" s="5" t="s">
        <v>82</v>
      </c>
      <c r="Y67" s="1" t="s">
        <v>51</v>
      </c>
      <c r="Z67" s="1" t="s">
        <v>51</v>
      </c>
      <c r="AA67" s="22"/>
      <c r="AB67" s="1" t="s">
        <v>51</v>
      </c>
    </row>
    <row r="68" spans="1:28" ht="30" customHeight="1" x14ac:dyDescent="0.3">
      <c r="A68" s="5" t="s">
        <v>238</v>
      </c>
      <c r="B68" s="5" t="s">
        <v>236</v>
      </c>
      <c r="C68" s="5" t="s">
        <v>237</v>
      </c>
      <c r="D68" s="20" t="s">
        <v>130</v>
      </c>
      <c r="E68" s="21">
        <v>0</v>
      </c>
      <c r="F68" s="5" t="s">
        <v>51</v>
      </c>
      <c r="G68" s="21">
        <v>0</v>
      </c>
      <c r="H68" s="5" t="s">
        <v>51</v>
      </c>
      <c r="I68" s="21">
        <v>0</v>
      </c>
      <c r="J68" s="5" t="s">
        <v>51</v>
      </c>
      <c r="K68" s="21">
        <v>0</v>
      </c>
      <c r="L68" s="5" t="s">
        <v>51</v>
      </c>
      <c r="M68" s="21">
        <v>3850000</v>
      </c>
      <c r="N68" s="5" t="s">
        <v>51</v>
      </c>
      <c r="O68" s="21">
        <f t="shared" si="1"/>
        <v>3850000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5" t="s">
        <v>1042</v>
      </c>
      <c r="X68" s="5" t="s">
        <v>82</v>
      </c>
      <c r="Y68" s="1" t="s">
        <v>51</v>
      </c>
      <c r="Z68" s="1" t="s">
        <v>51</v>
      </c>
      <c r="AA68" s="22"/>
      <c r="AB68" s="1" t="s">
        <v>51</v>
      </c>
    </row>
    <row r="69" spans="1:28" ht="30" customHeight="1" x14ac:dyDescent="0.3">
      <c r="A69" s="5" t="s">
        <v>242</v>
      </c>
      <c r="B69" s="5" t="s">
        <v>240</v>
      </c>
      <c r="C69" s="5" t="s">
        <v>241</v>
      </c>
      <c r="D69" s="20" t="s">
        <v>130</v>
      </c>
      <c r="E69" s="21">
        <v>0</v>
      </c>
      <c r="F69" s="5" t="s">
        <v>51</v>
      </c>
      <c r="G69" s="21">
        <v>0</v>
      </c>
      <c r="H69" s="5" t="s">
        <v>51</v>
      </c>
      <c r="I69" s="21">
        <v>0</v>
      </c>
      <c r="J69" s="5" t="s">
        <v>51</v>
      </c>
      <c r="K69" s="21">
        <v>0</v>
      </c>
      <c r="L69" s="5" t="s">
        <v>51</v>
      </c>
      <c r="M69" s="21">
        <v>3020000</v>
      </c>
      <c r="N69" s="5" t="s">
        <v>51</v>
      </c>
      <c r="O69" s="21">
        <f t="shared" si="1"/>
        <v>3020000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5" t="s">
        <v>1043</v>
      </c>
      <c r="X69" s="5" t="s">
        <v>82</v>
      </c>
      <c r="Y69" s="1" t="s">
        <v>51</v>
      </c>
      <c r="Z69" s="1" t="s">
        <v>51</v>
      </c>
      <c r="AA69" s="22"/>
      <c r="AB69" s="1" t="s">
        <v>51</v>
      </c>
    </row>
    <row r="70" spans="1:28" ht="30" customHeight="1" x14ac:dyDescent="0.3">
      <c r="A70" s="5" t="s">
        <v>246</v>
      </c>
      <c r="B70" s="5" t="s">
        <v>244</v>
      </c>
      <c r="C70" s="5" t="s">
        <v>245</v>
      </c>
      <c r="D70" s="20" t="s">
        <v>130</v>
      </c>
      <c r="E70" s="21">
        <v>0</v>
      </c>
      <c r="F70" s="5" t="s">
        <v>51</v>
      </c>
      <c r="G70" s="21">
        <v>0</v>
      </c>
      <c r="H70" s="5" t="s">
        <v>51</v>
      </c>
      <c r="I70" s="21">
        <v>0</v>
      </c>
      <c r="J70" s="5" t="s">
        <v>51</v>
      </c>
      <c r="K70" s="21">
        <v>0</v>
      </c>
      <c r="L70" s="5" t="s">
        <v>51</v>
      </c>
      <c r="M70" s="21">
        <v>3380000</v>
      </c>
      <c r="N70" s="5" t="s">
        <v>51</v>
      </c>
      <c r="O70" s="21">
        <f t="shared" si="1"/>
        <v>3380000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5" t="s">
        <v>1044</v>
      </c>
      <c r="X70" s="5" t="s">
        <v>82</v>
      </c>
      <c r="Y70" s="1" t="s">
        <v>51</v>
      </c>
      <c r="Z70" s="1" t="s">
        <v>51</v>
      </c>
      <c r="AA70" s="22"/>
      <c r="AB70" s="1" t="s">
        <v>51</v>
      </c>
    </row>
    <row r="71" spans="1:28" ht="30" customHeight="1" x14ac:dyDescent="0.3">
      <c r="A71" s="5" t="s">
        <v>250</v>
      </c>
      <c r="B71" s="5" t="s">
        <v>248</v>
      </c>
      <c r="C71" s="5" t="s">
        <v>249</v>
      </c>
      <c r="D71" s="20" t="s">
        <v>130</v>
      </c>
      <c r="E71" s="21">
        <v>0</v>
      </c>
      <c r="F71" s="5" t="s">
        <v>51</v>
      </c>
      <c r="G71" s="21">
        <v>0</v>
      </c>
      <c r="H71" s="5" t="s">
        <v>51</v>
      </c>
      <c r="I71" s="21">
        <v>0</v>
      </c>
      <c r="J71" s="5" t="s">
        <v>51</v>
      </c>
      <c r="K71" s="21">
        <v>0</v>
      </c>
      <c r="L71" s="5" t="s">
        <v>51</v>
      </c>
      <c r="M71" s="21">
        <v>490000</v>
      </c>
      <c r="N71" s="5" t="s">
        <v>51</v>
      </c>
      <c r="O71" s="21">
        <f t="shared" si="1"/>
        <v>490000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5" t="s">
        <v>1045</v>
      </c>
      <c r="X71" s="5" t="s">
        <v>82</v>
      </c>
      <c r="Y71" s="1" t="s">
        <v>51</v>
      </c>
      <c r="Z71" s="1" t="s">
        <v>51</v>
      </c>
      <c r="AA71" s="22"/>
      <c r="AB71" s="1" t="s">
        <v>51</v>
      </c>
    </row>
    <row r="72" spans="1:28" ht="30" customHeight="1" x14ac:dyDescent="0.3">
      <c r="A72" s="5" t="s">
        <v>254</v>
      </c>
      <c r="B72" s="5" t="s">
        <v>252</v>
      </c>
      <c r="C72" s="5" t="s">
        <v>253</v>
      </c>
      <c r="D72" s="20" t="s">
        <v>130</v>
      </c>
      <c r="E72" s="21">
        <v>0</v>
      </c>
      <c r="F72" s="5" t="s">
        <v>51</v>
      </c>
      <c r="G72" s="21">
        <v>0</v>
      </c>
      <c r="H72" s="5" t="s">
        <v>51</v>
      </c>
      <c r="I72" s="21">
        <v>0</v>
      </c>
      <c r="J72" s="5" t="s">
        <v>51</v>
      </c>
      <c r="K72" s="21">
        <v>0</v>
      </c>
      <c r="L72" s="5" t="s">
        <v>51</v>
      </c>
      <c r="M72" s="21">
        <v>6010000</v>
      </c>
      <c r="N72" s="5" t="s">
        <v>51</v>
      </c>
      <c r="O72" s="21">
        <f t="shared" si="1"/>
        <v>6010000</v>
      </c>
      <c r="P72" s="21">
        <v>0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5" t="s">
        <v>1046</v>
      </c>
      <c r="X72" s="5" t="s">
        <v>82</v>
      </c>
      <c r="Y72" s="1" t="s">
        <v>51</v>
      </c>
      <c r="Z72" s="1" t="s">
        <v>51</v>
      </c>
      <c r="AA72" s="22"/>
      <c r="AB72" s="1" t="s">
        <v>51</v>
      </c>
    </row>
    <row r="73" spans="1:28" ht="30" customHeight="1" x14ac:dyDescent="0.3">
      <c r="A73" s="5" t="s">
        <v>258</v>
      </c>
      <c r="B73" s="5" t="s">
        <v>256</v>
      </c>
      <c r="C73" s="5" t="s">
        <v>257</v>
      </c>
      <c r="D73" s="20" t="s">
        <v>130</v>
      </c>
      <c r="E73" s="21">
        <v>0</v>
      </c>
      <c r="F73" s="5" t="s">
        <v>51</v>
      </c>
      <c r="G73" s="21">
        <v>0</v>
      </c>
      <c r="H73" s="5" t="s">
        <v>51</v>
      </c>
      <c r="I73" s="21">
        <v>0</v>
      </c>
      <c r="J73" s="5" t="s">
        <v>51</v>
      </c>
      <c r="K73" s="21">
        <v>0</v>
      </c>
      <c r="L73" s="5" t="s">
        <v>51</v>
      </c>
      <c r="M73" s="21">
        <v>530000</v>
      </c>
      <c r="N73" s="5" t="s">
        <v>51</v>
      </c>
      <c r="O73" s="21">
        <f t="shared" si="1"/>
        <v>530000</v>
      </c>
      <c r="P73" s="21">
        <v>0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5" t="s">
        <v>1047</v>
      </c>
      <c r="X73" s="5" t="s">
        <v>82</v>
      </c>
      <c r="Y73" s="1" t="s">
        <v>51</v>
      </c>
      <c r="Z73" s="1" t="s">
        <v>51</v>
      </c>
      <c r="AA73" s="22"/>
      <c r="AB73" s="1" t="s">
        <v>51</v>
      </c>
    </row>
    <row r="74" spans="1:28" ht="30" customHeight="1" x14ac:dyDescent="0.3">
      <c r="A74" s="5" t="s">
        <v>143</v>
      </c>
      <c r="B74" s="5" t="s">
        <v>141</v>
      </c>
      <c r="C74" s="5" t="s">
        <v>142</v>
      </c>
      <c r="D74" s="20" t="s">
        <v>130</v>
      </c>
      <c r="E74" s="21">
        <v>0</v>
      </c>
      <c r="F74" s="5" t="s">
        <v>51</v>
      </c>
      <c r="G74" s="21">
        <v>0</v>
      </c>
      <c r="H74" s="5" t="s">
        <v>51</v>
      </c>
      <c r="I74" s="21">
        <v>0</v>
      </c>
      <c r="J74" s="5" t="s">
        <v>51</v>
      </c>
      <c r="K74" s="21">
        <v>0</v>
      </c>
      <c r="L74" s="5" t="s">
        <v>51</v>
      </c>
      <c r="M74" s="21">
        <v>17900</v>
      </c>
      <c r="N74" s="5" t="s">
        <v>51</v>
      </c>
      <c r="O74" s="21">
        <f t="shared" si="1"/>
        <v>17900</v>
      </c>
      <c r="P74" s="21">
        <v>0</v>
      </c>
      <c r="Q74" s="21">
        <v>0</v>
      </c>
      <c r="R74" s="21">
        <v>0</v>
      </c>
      <c r="S74" s="21">
        <v>0</v>
      </c>
      <c r="T74" s="21">
        <v>0</v>
      </c>
      <c r="U74" s="21">
        <v>0</v>
      </c>
      <c r="V74" s="21">
        <v>0</v>
      </c>
      <c r="W74" s="5" t="s">
        <v>1048</v>
      </c>
      <c r="X74" s="5" t="s">
        <v>82</v>
      </c>
      <c r="Y74" s="1" t="s">
        <v>51</v>
      </c>
      <c r="Z74" s="1" t="s">
        <v>51</v>
      </c>
      <c r="AA74" s="22"/>
      <c r="AB74" s="1" t="s">
        <v>51</v>
      </c>
    </row>
    <row r="75" spans="1:28" ht="30" customHeight="1" x14ac:dyDescent="0.3">
      <c r="A75" s="5" t="s">
        <v>146</v>
      </c>
      <c r="B75" s="5" t="s">
        <v>141</v>
      </c>
      <c r="C75" s="5" t="s">
        <v>145</v>
      </c>
      <c r="D75" s="20" t="s">
        <v>130</v>
      </c>
      <c r="E75" s="21">
        <v>0</v>
      </c>
      <c r="F75" s="5" t="s">
        <v>51</v>
      </c>
      <c r="G75" s="21">
        <v>0</v>
      </c>
      <c r="H75" s="5" t="s">
        <v>51</v>
      </c>
      <c r="I75" s="21">
        <v>0</v>
      </c>
      <c r="J75" s="5" t="s">
        <v>51</v>
      </c>
      <c r="K75" s="21">
        <v>0</v>
      </c>
      <c r="L75" s="5" t="s">
        <v>51</v>
      </c>
      <c r="M75" s="21">
        <v>29900</v>
      </c>
      <c r="N75" s="5" t="s">
        <v>51</v>
      </c>
      <c r="O75" s="21">
        <f t="shared" si="1"/>
        <v>29900</v>
      </c>
      <c r="P75" s="21">
        <v>0</v>
      </c>
      <c r="Q75" s="21">
        <v>0</v>
      </c>
      <c r="R75" s="21">
        <v>0</v>
      </c>
      <c r="S75" s="21">
        <v>0</v>
      </c>
      <c r="T75" s="21">
        <v>0</v>
      </c>
      <c r="U75" s="21">
        <v>0</v>
      </c>
      <c r="V75" s="21">
        <v>0</v>
      </c>
      <c r="W75" s="5" t="s">
        <v>1049</v>
      </c>
      <c r="X75" s="5" t="s">
        <v>82</v>
      </c>
      <c r="Y75" s="1" t="s">
        <v>51</v>
      </c>
      <c r="Z75" s="1" t="s">
        <v>51</v>
      </c>
      <c r="AA75" s="22"/>
      <c r="AB75" s="1" t="s">
        <v>51</v>
      </c>
    </row>
    <row r="76" spans="1:28" ht="30" customHeight="1" x14ac:dyDescent="0.3">
      <c r="A76" s="5" t="s">
        <v>149</v>
      </c>
      <c r="B76" s="5" t="s">
        <v>141</v>
      </c>
      <c r="C76" s="5" t="s">
        <v>148</v>
      </c>
      <c r="D76" s="20" t="s">
        <v>130</v>
      </c>
      <c r="E76" s="21">
        <v>0</v>
      </c>
      <c r="F76" s="5" t="s">
        <v>51</v>
      </c>
      <c r="G76" s="21">
        <v>0</v>
      </c>
      <c r="H76" s="5" t="s">
        <v>51</v>
      </c>
      <c r="I76" s="21">
        <v>0</v>
      </c>
      <c r="J76" s="5" t="s">
        <v>51</v>
      </c>
      <c r="K76" s="21">
        <v>0</v>
      </c>
      <c r="L76" s="5" t="s">
        <v>51</v>
      </c>
      <c r="M76" s="21">
        <v>205400</v>
      </c>
      <c r="N76" s="5" t="s">
        <v>51</v>
      </c>
      <c r="O76" s="21">
        <f t="shared" si="1"/>
        <v>205400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  <c r="W76" s="5" t="s">
        <v>1050</v>
      </c>
      <c r="X76" s="5" t="s">
        <v>82</v>
      </c>
      <c r="Y76" s="1" t="s">
        <v>51</v>
      </c>
      <c r="Z76" s="1" t="s">
        <v>51</v>
      </c>
      <c r="AA76" s="22"/>
      <c r="AB76" s="1" t="s">
        <v>51</v>
      </c>
    </row>
    <row r="77" spans="1:28" ht="30" customHeight="1" x14ac:dyDescent="0.3">
      <c r="A77" s="5" t="s">
        <v>152</v>
      </c>
      <c r="B77" s="5" t="s">
        <v>151</v>
      </c>
      <c r="C77" s="5" t="s">
        <v>51</v>
      </c>
      <c r="D77" s="20" t="s">
        <v>130</v>
      </c>
      <c r="E77" s="21">
        <v>0</v>
      </c>
      <c r="F77" s="5" t="s">
        <v>51</v>
      </c>
      <c r="G77" s="21">
        <v>0</v>
      </c>
      <c r="H77" s="5" t="s">
        <v>51</v>
      </c>
      <c r="I77" s="21">
        <v>0</v>
      </c>
      <c r="J77" s="5" t="s">
        <v>51</v>
      </c>
      <c r="K77" s="21">
        <v>0</v>
      </c>
      <c r="L77" s="5" t="s">
        <v>51</v>
      </c>
      <c r="M77" s="21">
        <v>2800</v>
      </c>
      <c r="N77" s="5" t="s">
        <v>51</v>
      </c>
      <c r="O77" s="21">
        <f t="shared" si="1"/>
        <v>2800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5" t="s">
        <v>1051</v>
      </c>
      <c r="X77" s="5" t="s">
        <v>82</v>
      </c>
      <c r="Y77" s="1" t="s">
        <v>51</v>
      </c>
      <c r="Z77" s="1" t="s">
        <v>51</v>
      </c>
      <c r="AA77" s="22"/>
      <c r="AB77" s="1" t="s">
        <v>51</v>
      </c>
    </row>
    <row r="78" spans="1:28" ht="30" customHeight="1" x14ac:dyDescent="0.3">
      <c r="A78" s="5" t="s">
        <v>155</v>
      </c>
      <c r="B78" s="5" t="s">
        <v>151</v>
      </c>
      <c r="C78" s="5" t="s">
        <v>154</v>
      </c>
      <c r="D78" s="20" t="s">
        <v>130</v>
      </c>
      <c r="E78" s="21">
        <v>0</v>
      </c>
      <c r="F78" s="5" t="s">
        <v>51</v>
      </c>
      <c r="G78" s="21">
        <v>0</v>
      </c>
      <c r="H78" s="5" t="s">
        <v>51</v>
      </c>
      <c r="I78" s="21">
        <v>0</v>
      </c>
      <c r="J78" s="5" t="s">
        <v>51</v>
      </c>
      <c r="K78" s="21">
        <v>0</v>
      </c>
      <c r="L78" s="5" t="s">
        <v>51</v>
      </c>
      <c r="M78" s="21">
        <v>2900</v>
      </c>
      <c r="N78" s="5" t="s">
        <v>51</v>
      </c>
      <c r="O78" s="21">
        <f t="shared" si="1"/>
        <v>2900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5" t="s">
        <v>1052</v>
      </c>
      <c r="X78" s="5" t="s">
        <v>82</v>
      </c>
      <c r="Y78" s="1" t="s">
        <v>51</v>
      </c>
      <c r="Z78" s="1" t="s">
        <v>51</v>
      </c>
      <c r="AA78" s="22"/>
      <c r="AB78" s="1" t="s">
        <v>51</v>
      </c>
    </row>
    <row r="79" spans="1:28" ht="30" customHeight="1" x14ac:dyDescent="0.3">
      <c r="A79" s="5" t="s">
        <v>263</v>
      </c>
      <c r="B79" s="5" t="s">
        <v>262</v>
      </c>
      <c r="C79" s="5" t="s">
        <v>51</v>
      </c>
      <c r="D79" s="20" t="s">
        <v>51</v>
      </c>
      <c r="E79" s="21">
        <v>0</v>
      </c>
      <c r="F79" s="5" t="s">
        <v>51</v>
      </c>
      <c r="G79" s="21">
        <v>0</v>
      </c>
      <c r="H79" s="5" t="s">
        <v>51</v>
      </c>
      <c r="I79" s="21">
        <v>0</v>
      </c>
      <c r="J79" s="5" t="s">
        <v>51</v>
      </c>
      <c r="K79" s="21">
        <v>0</v>
      </c>
      <c r="L79" s="5" t="s">
        <v>51</v>
      </c>
      <c r="M79" s="21">
        <v>0</v>
      </c>
      <c r="N79" s="5" t="s">
        <v>51</v>
      </c>
      <c r="O79" s="21">
        <v>0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5" t="s">
        <v>1053</v>
      </c>
      <c r="X79" s="5" t="s">
        <v>82</v>
      </c>
      <c r="Y79" s="1" t="s">
        <v>51</v>
      </c>
      <c r="Z79" s="1" t="s">
        <v>51</v>
      </c>
      <c r="AA79" s="22"/>
      <c r="AB79" s="1" t="s">
        <v>51</v>
      </c>
    </row>
    <row r="80" spans="1:28" ht="30" customHeight="1" x14ac:dyDescent="0.3">
      <c r="A80" s="5" t="s">
        <v>267</v>
      </c>
      <c r="B80" s="5" t="s">
        <v>265</v>
      </c>
      <c r="C80" s="5" t="s">
        <v>266</v>
      </c>
      <c r="D80" s="20" t="s">
        <v>67</v>
      </c>
      <c r="E80" s="21">
        <v>0</v>
      </c>
      <c r="F80" s="5" t="s">
        <v>51</v>
      </c>
      <c r="G80" s="21">
        <v>0</v>
      </c>
      <c r="H80" s="5" t="s">
        <v>51</v>
      </c>
      <c r="I80" s="21">
        <v>0</v>
      </c>
      <c r="J80" s="5" t="s">
        <v>51</v>
      </c>
      <c r="K80" s="21">
        <v>0</v>
      </c>
      <c r="L80" s="5" t="s">
        <v>51</v>
      </c>
      <c r="M80" s="21">
        <v>881000</v>
      </c>
      <c r="N80" s="5" t="s">
        <v>51</v>
      </c>
      <c r="O80" s="21">
        <f>SMALL(E80:M80,COUNTIF(E80:M80,0)+1)</f>
        <v>881000</v>
      </c>
      <c r="P80" s="21">
        <v>0</v>
      </c>
      <c r="Q80" s="21">
        <v>0</v>
      </c>
      <c r="R80" s="21">
        <v>0</v>
      </c>
      <c r="S80" s="21">
        <v>0</v>
      </c>
      <c r="T80" s="21">
        <v>0</v>
      </c>
      <c r="U80" s="21">
        <v>0</v>
      </c>
      <c r="V80" s="21">
        <v>0</v>
      </c>
      <c r="W80" s="5" t="s">
        <v>1054</v>
      </c>
      <c r="X80" s="5" t="s">
        <v>82</v>
      </c>
      <c r="Y80" s="1" t="s">
        <v>51</v>
      </c>
      <c r="Z80" s="1" t="s">
        <v>51</v>
      </c>
      <c r="AA80" s="22"/>
      <c r="AB80" s="1" t="s">
        <v>51</v>
      </c>
    </row>
    <row r="81" spans="1:28" ht="30" customHeight="1" x14ac:dyDescent="0.3">
      <c r="A81" s="5" t="s">
        <v>271</v>
      </c>
      <c r="B81" s="5" t="s">
        <v>269</v>
      </c>
      <c r="C81" s="5" t="s">
        <v>270</v>
      </c>
      <c r="D81" s="20" t="s">
        <v>51</v>
      </c>
      <c r="E81" s="21">
        <v>0</v>
      </c>
      <c r="F81" s="5" t="s">
        <v>51</v>
      </c>
      <c r="G81" s="21">
        <v>0</v>
      </c>
      <c r="H81" s="5" t="s">
        <v>51</v>
      </c>
      <c r="I81" s="21">
        <v>0</v>
      </c>
      <c r="J81" s="5" t="s">
        <v>51</v>
      </c>
      <c r="K81" s="21">
        <v>0</v>
      </c>
      <c r="L81" s="5" t="s">
        <v>51</v>
      </c>
      <c r="M81" s="21">
        <v>0</v>
      </c>
      <c r="N81" s="5" t="s">
        <v>51</v>
      </c>
      <c r="O81" s="21">
        <v>0</v>
      </c>
      <c r="P81" s="21">
        <v>0</v>
      </c>
      <c r="Q81" s="21">
        <v>0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5" t="s">
        <v>1055</v>
      </c>
      <c r="X81" s="5" t="s">
        <v>82</v>
      </c>
      <c r="Y81" s="1" t="s">
        <v>51</v>
      </c>
      <c r="Z81" s="1" t="s">
        <v>51</v>
      </c>
      <c r="AA81" s="22"/>
      <c r="AB81" s="1" t="s">
        <v>51</v>
      </c>
    </row>
    <row r="82" spans="1:28" ht="30" customHeight="1" x14ac:dyDescent="0.3">
      <c r="A82" s="5" t="s">
        <v>275</v>
      </c>
      <c r="B82" s="5" t="s">
        <v>273</v>
      </c>
      <c r="C82" s="5" t="s">
        <v>274</v>
      </c>
      <c r="D82" s="20" t="s">
        <v>130</v>
      </c>
      <c r="E82" s="21">
        <v>0</v>
      </c>
      <c r="F82" s="5" t="s">
        <v>51</v>
      </c>
      <c r="G82" s="21">
        <v>0</v>
      </c>
      <c r="H82" s="5" t="s">
        <v>51</v>
      </c>
      <c r="I82" s="21">
        <v>0</v>
      </c>
      <c r="J82" s="5" t="s">
        <v>51</v>
      </c>
      <c r="K82" s="21">
        <v>0</v>
      </c>
      <c r="L82" s="5" t="s">
        <v>51</v>
      </c>
      <c r="M82" s="21">
        <v>170000</v>
      </c>
      <c r="N82" s="5" t="s">
        <v>51</v>
      </c>
      <c r="O82" s="21">
        <f t="shared" ref="O82:O87" si="2">SMALL(E82:M82,COUNTIF(E82:M82,0)+1)</f>
        <v>170000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5" t="s">
        <v>1056</v>
      </c>
      <c r="X82" s="5" t="s">
        <v>82</v>
      </c>
      <c r="Y82" s="1" t="s">
        <v>51</v>
      </c>
      <c r="Z82" s="1" t="s">
        <v>51</v>
      </c>
      <c r="AA82" s="22"/>
      <c r="AB82" s="1" t="s">
        <v>51</v>
      </c>
    </row>
    <row r="83" spans="1:28" ht="30" customHeight="1" x14ac:dyDescent="0.3">
      <c r="A83" s="5" t="s">
        <v>279</v>
      </c>
      <c r="B83" s="5" t="s">
        <v>277</v>
      </c>
      <c r="C83" s="5" t="s">
        <v>278</v>
      </c>
      <c r="D83" s="20" t="s">
        <v>104</v>
      </c>
      <c r="E83" s="21">
        <v>0</v>
      </c>
      <c r="F83" s="5" t="s">
        <v>51</v>
      </c>
      <c r="G83" s="21">
        <v>0</v>
      </c>
      <c r="H83" s="5" t="s">
        <v>51</v>
      </c>
      <c r="I83" s="21">
        <v>0</v>
      </c>
      <c r="J83" s="5" t="s">
        <v>51</v>
      </c>
      <c r="K83" s="21">
        <v>0</v>
      </c>
      <c r="L83" s="5" t="s">
        <v>51</v>
      </c>
      <c r="M83" s="21">
        <v>226000</v>
      </c>
      <c r="N83" s="5" t="s">
        <v>51</v>
      </c>
      <c r="O83" s="21">
        <f t="shared" si="2"/>
        <v>226000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5" t="s">
        <v>1057</v>
      </c>
      <c r="X83" s="5" t="s">
        <v>82</v>
      </c>
      <c r="Y83" s="1" t="s">
        <v>51</v>
      </c>
      <c r="Z83" s="1" t="s">
        <v>51</v>
      </c>
      <c r="AA83" s="22"/>
      <c r="AB83" s="1" t="s">
        <v>51</v>
      </c>
    </row>
    <row r="84" spans="1:28" ht="30" customHeight="1" x14ac:dyDescent="0.3">
      <c r="A84" s="5" t="s">
        <v>283</v>
      </c>
      <c r="B84" s="5" t="s">
        <v>281</v>
      </c>
      <c r="C84" s="5" t="s">
        <v>282</v>
      </c>
      <c r="D84" s="20" t="s">
        <v>130</v>
      </c>
      <c r="E84" s="21">
        <v>0</v>
      </c>
      <c r="F84" s="5" t="s">
        <v>51</v>
      </c>
      <c r="G84" s="21">
        <v>0</v>
      </c>
      <c r="H84" s="5" t="s">
        <v>51</v>
      </c>
      <c r="I84" s="21">
        <v>0</v>
      </c>
      <c r="J84" s="5" t="s">
        <v>51</v>
      </c>
      <c r="K84" s="21">
        <v>0</v>
      </c>
      <c r="L84" s="5" t="s">
        <v>51</v>
      </c>
      <c r="M84" s="21">
        <v>17000</v>
      </c>
      <c r="N84" s="5" t="s">
        <v>51</v>
      </c>
      <c r="O84" s="21">
        <f t="shared" si="2"/>
        <v>17000</v>
      </c>
      <c r="P84" s="21">
        <v>0</v>
      </c>
      <c r="Q84" s="21">
        <v>0</v>
      </c>
      <c r="R84" s="21">
        <v>0</v>
      </c>
      <c r="S84" s="21">
        <v>0</v>
      </c>
      <c r="T84" s="21">
        <v>0</v>
      </c>
      <c r="U84" s="21">
        <v>0</v>
      </c>
      <c r="V84" s="21">
        <v>0</v>
      </c>
      <c r="W84" s="5" t="s">
        <v>1058</v>
      </c>
      <c r="X84" s="5" t="s">
        <v>82</v>
      </c>
      <c r="Y84" s="1" t="s">
        <v>51</v>
      </c>
      <c r="Z84" s="1" t="s">
        <v>51</v>
      </c>
      <c r="AA84" s="22"/>
      <c r="AB84" s="1" t="s">
        <v>51</v>
      </c>
    </row>
    <row r="85" spans="1:28" ht="30" customHeight="1" x14ac:dyDescent="0.3">
      <c r="A85" s="5" t="s">
        <v>286</v>
      </c>
      <c r="B85" s="5" t="s">
        <v>281</v>
      </c>
      <c r="C85" s="5" t="s">
        <v>285</v>
      </c>
      <c r="D85" s="20" t="s">
        <v>130</v>
      </c>
      <c r="E85" s="21">
        <v>0</v>
      </c>
      <c r="F85" s="5" t="s">
        <v>51</v>
      </c>
      <c r="G85" s="21">
        <v>0</v>
      </c>
      <c r="H85" s="5" t="s">
        <v>51</v>
      </c>
      <c r="I85" s="21">
        <v>0</v>
      </c>
      <c r="J85" s="5" t="s">
        <v>51</v>
      </c>
      <c r="K85" s="21">
        <v>0</v>
      </c>
      <c r="L85" s="5" t="s">
        <v>51</v>
      </c>
      <c r="M85" s="21">
        <v>28000</v>
      </c>
      <c r="N85" s="5" t="s">
        <v>51</v>
      </c>
      <c r="O85" s="21">
        <f t="shared" si="2"/>
        <v>28000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5" t="s">
        <v>1059</v>
      </c>
      <c r="X85" s="5" t="s">
        <v>82</v>
      </c>
      <c r="Y85" s="1" t="s">
        <v>51</v>
      </c>
      <c r="Z85" s="1" t="s">
        <v>51</v>
      </c>
      <c r="AA85" s="22"/>
      <c r="AB85" s="1" t="s">
        <v>51</v>
      </c>
    </row>
    <row r="86" spans="1:28" ht="30" customHeight="1" x14ac:dyDescent="0.3">
      <c r="A86" s="5" t="s">
        <v>290</v>
      </c>
      <c r="B86" s="5" t="s">
        <v>288</v>
      </c>
      <c r="C86" s="5" t="s">
        <v>289</v>
      </c>
      <c r="D86" s="20" t="s">
        <v>67</v>
      </c>
      <c r="E86" s="21">
        <v>0</v>
      </c>
      <c r="F86" s="5" t="s">
        <v>51</v>
      </c>
      <c r="G86" s="21">
        <v>0</v>
      </c>
      <c r="H86" s="5" t="s">
        <v>51</v>
      </c>
      <c r="I86" s="21">
        <v>0</v>
      </c>
      <c r="J86" s="5" t="s">
        <v>51</v>
      </c>
      <c r="K86" s="21">
        <v>0</v>
      </c>
      <c r="L86" s="5" t="s">
        <v>51</v>
      </c>
      <c r="M86" s="21">
        <v>62000</v>
      </c>
      <c r="N86" s="5" t="s">
        <v>51</v>
      </c>
      <c r="O86" s="21">
        <f t="shared" si="2"/>
        <v>62000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21">
        <v>0</v>
      </c>
      <c r="V86" s="21">
        <v>0</v>
      </c>
      <c r="W86" s="5" t="s">
        <v>1060</v>
      </c>
      <c r="X86" s="5" t="s">
        <v>82</v>
      </c>
      <c r="Y86" s="1" t="s">
        <v>51</v>
      </c>
      <c r="Z86" s="1" t="s">
        <v>51</v>
      </c>
      <c r="AA86" s="22"/>
      <c r="AB86" s="1" t="s">
        <v>51</v>
      </c>
    </row>
    <row r="87" spans="1:28" ht="30" customHeight="1" x14ac:dyDescent="0.3">
      <c r="A87" s="5" t="s">
        <v>294</v>
      </c>
      <c r="B87" s="5" t="s">
        <v>292</v>
      </c>
      <c r="C87" s="5" t="s">
        <v>293</v>
      </c>
      <c r="D87" s="20" t="s">
        <v>130</v>
      </c>
      <c r="E87" s="21">
        <v>0</v>
      </c>
      <c r="F87" s="5" t="s">
        <v>51</v>
      </c>
      <c r="G87" s="21">
        <v>0</v>
      </c>
      <c r="H87" s="5" t="s">
        <v>51</v>
      </c>
      <c r="I87" s="21">
        <v>0</v>
      </c>
      <c r="J87" s="5" t="s">
        <v>51</v>
      </c>
      <c r="K87" s="21">
        <v>0</v>
      </c>
      <c r="L87" s="5" t="s">
        <v>51</v>
      </c>
      <c r="M87" s="21">
        <v>90000</v>
      </c>
      <c r="N87" s="5" t="s">
        <v>51</v>
      </c>
      <c r="O87" s="21">
        <f t="shared" si="2"/>
        <v>90000</v>
      </c>
      <c r="P87" s="21">
        <v>0</v>
      </c>
      <c r="Q87" s="21">
        <v>0</v>
      </c>
      <c r="R87" s="21">
        <v>0</v>
      </c>
      <c r="S87" s="21">
        <v>0</v>
      </c>
      <c r="T87" s="21">
        <v>0</v>
      </c>
      <c r="U87" s="21">
        <v>0</v>
      </c>
      <c r="V87" s="21">
        <v>0</v>
      </c>
      <c r="W87" s="5" t="s">
        <v>1061</v>
      </c>
      <c r="X87" s="5" t="s">
        <v>82</v>
      </c>
      <c r="Y87" s="1" t="s">
        <v>51</v>
      </c>
      <c r="Z87" s="1" t="s">
        <v>51</v>
      </c>
      <c r="AA87" s="22"/>
      <c r="AB87" s="1" t="s">
        <v>51</v>
      </c>
    </row>
    <row r="88" spans="1:28" ht="30" customHeight="1" x14ac:dyDescent="0.3">
      <c r="A88" s="5" t="s">
        <v>297</v>
      </c>
      <c r="B88" s="5" t="s">
        <v>269</v>
      </c>
      <c r="C88" s="5" t="s">
        <v>296</v>
      </c>
      <c r="D88" s="20" t="s">
        <v>51</v>
      </c>
      <c r="E88" s="21">
        <v>0</v>
      </c>
      <c r="F88" s="5" t="s">
        <v>51</v>
      </c>
      <c r="G88" s="21">
        <v>0</v>
      </c>
      <c r="H88" s="5" t="s">
        <v>51</v>
      </c>
      <c r="I88" s="21">
        <v>0</v>
      </c>
      <c r="J88" s="5" t="s">
        <v>51</v>
      </c>
      <c r="K88" s="21">
        <v>0</v>
      </c>
      <c r="L88" s="5" t="s">
        <v>51</v>
      </c>
      <c r="M88" s="21">
        <v>0</v>
      </c>
      <c r="N88" s="5" t="s">
        <v>51</v>
      </c>
      <c r="O88" s="21">
        <v>0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5" t="s">
        <v>1062</v>
      </c>
      <c r="X88" s="5" t="s">
        <v>82</v>
      </c>
      <c r="Y88" s="1" t="s">
        <v>51</v>
      </c>
      <c r="Z88" s="1" t="s">
        <v>51</v>
      </c>
      <c r="AA88" s="22"/>
      <c r="AB88" s="1" t="s">
        <v>51</v>
      </c>
    </row>
    <row r="89" spans="1:28" ht="30" customHeight="1" x14ac:dyDescent="0.3">
      <c r="A89" s="5" t="s">
        <v>299</v>
      </c>
      <c r="B89" s="5" t="s">
        <v>273</v>
      </c>
      <c r="C89" s="5" t="s">
        <v>274</v>
      </c>
      <c r="D89" s="20" t="s">
        <v>130</v>
      </c>
      <c r="E89" s="21">
        <v>0</v>
      </c>
      <c r="F89" s="5" t="s">
        <v>51</v>
      </c>
      <c r="G89" s="21">
        <v>0</v>
      </c>
      <c r="H89" s="5" t="s">
        <v>51</v>
      </c>
      <c r="I89" s="21">
        <v>0</v>
      </c>
      <c r="J89" s="5" t="s">
        <v>51</v>
      </c>
      <c r="K89" s="21">
        <v>0</v>
      </c>
      <c r="L89" s="5" t="s">
        <v>51</v>
      </c>
      <c r="M89" s="21">
        <v>170000</v>
      </c>
      <c r="N89" s="5" t="s">
        <v>51</v>
      </c>
      <c r="O89" s="21">
        <f t="shared" ref="O89:O94" si="3">SMALL(E89:M89,COUNTIF(E89:M89,0)+1)</f>
        <v>170000</v>
      </c>
      <c r="P89" s="21">
        <v>0</v>
      </c>
      <c r="Q89" s="21">
        <v>0</v>
      </c>
      <c r="R89" s="21">
        <v>0</v>
      </c>
      <c r="S89" s="21">
        <v>0</v>
      </c>
      <c r="T89" s="21">
        <v>0</v>
      </c>
      <c r="U89" s="21">
        <v>0</v>
      </c>
      <c r="V89" s="21">
        <v>0</v>
      </c>
      <c r="W89" s="5" t="s">
        <v>1063</v>
      </c>
      <c r="X89" s="5" t="s">
        <v>82</v>
      </c>
      <c r="Y89" s="1" t="s">
        <v>51</v>
      </c>
      <c r="Z89" s="1" t="s">
        <v>51</v>
      </c>
      <c r="AA89" s="22"/>
      <c r="AB89" s="1" t="s">
        <v>51</v>
      </c>
    </row>
    <row r="90" spans="1:28" ht="30" customHeight="1" x14ac:dyDescent="0.3">
      <c r="A90" s="5" t="s">
        <v>301</v>
      </c>
      <c r="B90" s="5" t="s">
        <v>277</v>
      </c>
      <c r="C90" s="5" t="s">
        <v>278</v>
      </c>
      <c r="D90" s="20" t="s">
        <v>104</v>
      </c>
      <c r="E90" s="21">
        <v>0</v>
      </c>
      <c r="F90" s="5" t="s">
        <v>51</v>
      </c>
      <c r="G90" s="21">
        <v>0</v>
      </c>
      <c r="H90" s="5" t="s">
        <v>51</v>
      </c>
      <c r="I90" s="21">
        <v>0</v>
      </c>
      <c r="J90" s="5" t="s">
        <v>51</v>
      </c>
      <c r="K90" s="21">
        <v>0</v>
      </c>
      <c r="L90" s="5" t="s">
        <v>51</v>
      </c>
      <c r="M90" s="21">
        <v>226000</v>
      </c>
      <c r="N90" s="5" t="s">
        <v>51</v>
      </c>
      <c r="O90" s="21">
        <f t="shared" si="3"/>
        <v>226000</v>
      </c>
      <c r="P90" s="21">
        <v>0</v>
      </c>
      <c r="Q90" s="21">
        <v>0</v>
      </c>
      <c r="R90" s="21">
        <v>0</v>
      </c>
      <c r="S90" s="21">
        <v>0</v>
      </c>
      <c r="T90" s="21">
        <v>0</v>
      </c>
      <c r="U90" s="21">
        <v>0</v>
      </c>
      <c r="V90" s="21">
        <v>0</v>
      </c>
      <c r="W90" s="5" t="s">
        <v>1064</v>
      </c>
      <c r="X90" s="5" t="s">
        <v>82</v>
      </c>
      <c r="Y90" s="1" t="s">
        <v>51</v>
      </c>
      <c r="Z90" s="1" t="s">
        <v>51</v>
      </c>
      <c r="AA90" s="22"/>
      <c r="AB90" s="1" t="s">
        <v>51</v>
      </c>
    </row>
    <row r="91" spans="1:28" ht="30" customHeight="1" x14ac:dyDescent="0.3">
      <c r="A91" s="5" t="s">
        <v>303</v>
      </c>
      <c r="B91" s="5" t="s">
        <v>281</v>
      </c>
      <c r="C91" s="5" t="s">
        <v>282</v>
      </c>
      <c r="D91" s="20" t="s">
        <v>130</v>
      </c>
      <c r="E91" s="21">
        <v>0</v>
      </c>
      <c r="F91" s="5" t="s">
        <v>51</v>
      </c>
      <c r="G91" s="21">
        <v>0</v>
      </c>
      <c r="H91" s="5" t="s">
        <v>51</v>
      </c>
      <c r="I91" s="21">
        <v>0</v>
      </c>
      <c r="J91" s="5" t="s">
        <v>51</v>
      </c>
      <c r="K91" s="21">
        <v>0</v>
      </c>
      <c r="L91" s="5" t="s">
        <v>51</v>
      </c>
      <c r="M91" s="21">
        <v>17000</v>
      </c>
      <c r="N91" s="5" t="s">
        <v>51</v>
      </c>
      <c r="O91" s="21">
        <f t="shared" si="3"/>
        <v>17000</v>
      </c>
      <c r="P91" s="21">
        <v>0</v>
      </c>
      <c r="Q91" s="21">
        <v>0</v>
      </c>
      <c r="R91" s="21">
        <v>0</v>
      </c>
      <c r="S91" s="21">
        <v>0</v>
      </c>
      <c r="T91" s="21">
        <v>0</v>
      </c>
      <c r="U91" s="21">
        <v>0</v>
      </c>
      <c r="V91" s="21">
        <v>0</v>
      </c>
      <c r="W91" s="5" t="s">
        <v>1065</v>
      </c>
      <c r="X91" s="5" t="s">
        <v>82</v>
      </c>
      <c r="Y91" s="1" t="s">
        <v>51</v>
      </c>
      <c r="Z91" s="1" t="s">
        <v>51</v>
      </c>
      <c r="AA91" s="22"/>
      <c r="AB91" s="1" t="s">
        <v>51</v>
      </c>
    </row>
    <row r="92" spans="1:28" ht="30" customHeight="1" x14ac:dyDescent="0.3">
      <c r="A92" s="5" t="s">
        <v>305</v>
      </c>
      <c r="B92" s="5" t="s">
        <v>281</v>
      </c>
      <c r="C92" s="5" t="s">
        <v>285</v>
      </c>
      <c r="D92" s="20" t="s">
        <v>130</v>
      </c>
      <c r="E92" s="21">
        <v>0</v>
      </c>
      <c r="F92" s="5" t="s">
        <v>51</v>
      </c>
      <c r="G92" s="21">
        <v>0</v>
      </c>
      <c r="H92" s="5" t="s">
        <v>51</v>
      </c>
      <c r="I92" s="21">
        <v>0</v>
      </c>
      <c r="J92" s="5" t="s">
        <v>51</v>
      </c>
      <c r="K92" s="21">
        <v>0</v>
      </c>
      <c r="L92" s="5" t="s">
        <v>51</v>
      </c>
      <c r="M92" s="21">
        <v>28000</v>
      </c>
      <c r="N92" s="5" t="s">
        <v>51</v>
      </c>
      <c r="O92" s="21">
        <f t="shared" si="3"/>
        <v>28000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  <c r="W92" s="5" t="s">
        <v>1066</v>
      </c>
      <c r="X92" s="5" t="s">
        <v>82</v>
      </c>
      <c r="Y92" s="1" t="s">
        <v>51</v>
      </c>
      <c r="Z92" s="1" t="s">
        <v>51</v>
      </c>
      <c r="AA92" s="22"/>
      <c r="AB92" s="1" t="s">
        <v>51</v>
      </c>
    </row>
    <row r="93" spans="1:28" ht="30" customHeight="1" x14ac:dyDescent="0.3">
      <c r="A93" s="5" t="s">
        <v>307</v>
      </c>
      <c r="B93" s="5" t="s">
        <v>288</v>
      </c>
      <c r="C93" s="5" t="s">
        <v>289</v>
      </c>
      <c r="D93" s="20" t="s">
        <v>67</v>
      </c>
      <c r="E93" s="21">
        <v>0</v>
      </c>
      <c r="F93" s="5" t="s">
        <v>51</v>
      </c>
      <c r="G93" s="21">
        <v>0</v>
      </c>
      <c r="H93" s="5" t="s">
        <v>51</v>
      </c>
      <c r="I93" s="21">
        <v>0</v>
      </c>
      <c r="J93" s="5" t="s">
        <v>51</v>
      </c>
      <c r="K93" s="21">
        <v>0</v>
      </c>
      <c r="L93" s="5" t="s">
        <v>51</v>
      </c>
      <c r="M93" s="21">
        <v>62000</v>
      </c>
      <c r="N93" s="5" t="s">
        <v>51</v>
      </c>
      <c r="O93" s="21">
        <f t="shared" si="3"/>
        <v>62000</v>
      </c>
      <c r="P93" s="21">
        <v>0</v>
      </c>
      <c r="Q93" s="21">
        <v>0</v>
      </c>
      <c r="R93" s="21">
        <v>0</v>
      </c>
      <c r="S93" s="21">
        <v>0</v>
      </c>
      <c r="T93" s="21">
        <v>0</v>
      </c>
      <c r="U93" s="21">
        <v>0</v>
      </c>
      <c r="V93" s="21">
        <v>0</v>
      </c>
      <c r="W93" s="5" t="s">
        <v>1067</v>
      </c>
      <c r="X93" s="5" t="s">
        <v>82</v>
      </c>
      <c r="Y93" s="1" t="s">
        <v>51</v>
      </c>
      <c r="Z93" s="1" t="s">
        <v>51</v>
      </c>
      <c r="AA93" s="22"/>
      <c r="AB93" s="1" t="s">
        <v>51</v>
      </c>
    </row>
    <row r="94" spans="1:28" ht="30" customHeight="1" x14ac:dyDescent="0.3">
      <c r="A94" s="5" t="s">
        <v>309</v>
      </c>
      <c r="B94" s="5" t="s">
        <v>292</v>
      </c>
      <c r="C94" s="5" t="s">
        <v>293</v>
      </c>
      <c r="D94" s="20" t="s">
        <v>130</v>
      </c>
      <c r="E94" s="21">
        <v>0</v>
      </c>
      <c r="F94" s="5" t="s">
        <v>51</v>
      </c>
      <c r="G94" s="21">
        <v>0</v>
      </c>
      <c r="H94" s="5" t="s">
        <v>51</v>
      </c>
      <c r="I94" s="21">
        <v>0</v>
      </c>
      <c r="J94" s="5" t="s">
        <v>51</v>
      </c>
      <c r="K94" s="21">
        <v>0</v>
      </c>
      <c r="L94" s="5" t="s">
        <v>51</v>
      </c>
      <c r="M94" s="21">
        <v>90000</v>
      </c>
      <c r="N94" s="5" t="s">
        <v>51</v>
      </c>
      <c r="O94" s="21">
        <f t="shared" si="3"/>
        <v>90000</v>
      </c>
      <c r="P94" s="21">
        <v>0</v>
      </c>
      <c r="Q94" s="21">
        <v>0</v>
      </c>
      <c r="R94" s="21">
        <v>0</v>
      </c>
      <c r="S94" s="21">
        <v>0</v>
      </c>
      <c r="T94" s="21">
        <v>0</v>
      </c>
      <c r="U94" s="21">
        <v>0</v>
      </c>
      <c r="V94" s="21">
        <v>0</v>
      </c>
      <c r="W94" s="5" t="s">
        <v>1068</v>
      </c>
      <c r="X94" s="5" t="s">
        <v>82</v>
      </c>
      <c r="Y94" s="1" t="s">
        <v>51</v>
      </c>
      <c r="Z94" s="1" t="s">
        <v>51</v>
      </c>
      <c r="AA94" s="22"/>
      <c r="AB94" s="1" t="s">
        <v>51</v>
      </c>
    </row>
    <row r="95" spans="1:28" ht="30" customHeight="1" x14ac:dyDescent="0.3">
      <c r="A95" s="5" t="s">
        <v>313</v>
      </c>
      <c r="B95" s="5" t="s">
        <v>311</v>
      </c>
      <c r="C95" s="5" t="s">
        <v>312</v>
      </c>
      <c r="D95" s="20" t="s">
        <v>51</v>
      </c>
      <c r="E95" s="21">
        <v>0</v>
      </c>
      <c r="F95" s="5" t="s">
        <v>51</v>
      </c>
      <c r="G95" s="21">
        <v>0</v>
      </c>
      <c r="H95" s="5" t="s">
        <v>51</v>
      </c>
      <c r="I95" s="21">
        <v>0</v>
      </c>
      <c r="J95" s="5" t="s">
        <v>51</v>
      </c>
      <c r="K95" s="21">
        <v>0</v>
      </c>
      <c r="L95" s="5" t="s">
        <v>51</v>
      </c>
      <c r="M95" s="21">
        <v>0</v>
      </c>
      <c r="N95" s="5" t="s">
        <v>51</v>
      </c>
      <c r="O95" s="21">
        <v>0</v>
      </c>
      <c r="P95" s="21">
        <v>0</v>
      </c>
      <c r="Q95" s="21">
        <v>0</v>
      </c>
      <c r="R95" s="21">
        <v>0</v>
      </c>
      <c r="S95" s="21">
        <v>0</v>
      </c>
      <c r="T95" s="21">
        <v>0</v>
      </c>
      <c r="U95" s="21">
        <v>0</v>
      </c>
      <c r="V95" s="21">
        <v>0</v>
      </c>
      <c r="W95" s="5" t="s">
        <v>1069</v>
      </c>
      <c r="X95" s="5" t="s">
        <v>82</v>
      </c>
      <c r="Y95" s="1" t="s">
        <v>51</v>
      </c>
      <c r="Z95" s="1" t="s">
        <v>51</v>
      </c>
      <c r="AA95" s="22"/>
      <c r="AB95" s="1" t="s">
        <v>51</v>
      </c>
    </row>
    <row r="96" spans="1:28" ht="30" customHeight="1" x14ac:dyDescent="0.3">
      <c r="A96" s="5" t="s">
        <v>315</v>
      </c>
      <c r="B96" s="5" t="s">
        <v>273</v>
      </c>
      <c r="C96" s="5" t="s">
        <v>274</v>
      </c>
      <c r="D96" s="20" t="s">
        <v>130</v>
      </c>
      <c r="E96" s="21">
        <v>0</v>
      </c>
      <c r="F96" s="5" t="s">
        <v>51</v>
      </c>
      <c r="G96" s="21">
        <v>0</v>
      </c>
      <c r="H96" s="5" t="s">
        <v>51</v>
      </c>
      <c r="I96" s="21">
        <v>0</v>
      </c>
      <c r="J96" s="5" t="s">
        <v>51</v>
      </c>
      <c r="K96" s="21">
        <v>0</v>
      </c>
      <c r="L96" s="5" t="s">
        <v>51</v>
      </c>
      <c r="M96" s="21">
        <v>170000</v>
      </c>
      <c r="N96" s="5" t="s">
        <v>51</v>
      </c>
      <c r="O96" s="21">
        <f t="shared" ref="O96:O101" si="4">SMALL(E96:M96,COUNTIF(E96:M96,0)+1)</f>
        <v>170000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  <c r="U96" s="21">
        <v>0</v>
      </c>
      <c r="V96" s="21">
        <v>0</v>
      </c>
      <c r="W96" s="5" t="s">
        <v>1070</v>
      </c>
      <c r="X96" s="5" t="s">
        <v>82</v>
      </c>
      <c r="Y96" s="1" t="s">
        <v>51</v>
      </c>
      <c r="Z96" s="1" t="s">
        <v>51</v>
      </c>
      <c r="AA96" s="22"/>
      <c r="AB96" s="1" t="s">
        <v>51</v>
      </c>
    </row>
    <row r="97" spans="1:28" ht="30" customHeight="1" x14ac:dyDescent="0.3">
      <c r="A97" s="5" t="s">
        <v>317</v>
      </c>
      <c r="B97" s="5" t="s">
        <v>277</v>
      </c>
      <c r="C97" s="5" t="s">
        <v>278</v>
      </c>
      <c r="D97" s="20" t="s">
        <v>104</v>
      </c>
      <c r="E97" s="21">
        <v>0</v>
      </c>
      <c r="F97" s="5" t="s">
        <v>51</v>
      </c>
      <c r="G97" s="21">
        <v>0</v>
      </c>
      <c r="H97" s="5" t="s">
        <v>51</v>
      </c>
      <c r="I97" s="21">
        <v>0</v>
      </c>
      <c r="J97" s="5" t="s">
        <v>51</v>
      </c>
      <c r="K97" s="21">
        <v>0</v>
      </c>
      <c r="L97" s="5" t="s">
        <v>51</v>
      </c>
      <c r="M97" s="21">
        <v>226000</v>
      </c>
      <c r="N97" s="5" t="s">
        <v>51</v>
      </c>
      <c r="O97" s="21">
        <f t="shared" si="4"/>
        <v>226000</v>
      </c>
      <c r="P97" s="21">
        <v>0</v>
      </c>
      <c r="Q97" s="21">
        <v>0</v>
      </c>
      <c r="R97" s="21">
        <v>0</v>
      </c>
      <c r="S97" s="21">
        <v>0</v>
      </c>
      <c r="T97" s="21">
        <v>0</v>
      </c>
      <c r="U97" s="21">
        <v>0</v>
      </c>
      <c r="V97" s="21">
        <v>0</v>
      </c>
      <c r="W97" s="5" t="s">
        <v>1071</v>
      </c>
      <c r="X97" s="5" t="s">
        <v>82</v>
      </c>
      <c r="Y97" s="1" t="s">
        <v>51</v>
      </c>
      <c r="Z97" s="1" t="s">
        <v>51</v>
      </c>
      <c r="AA97" s="22"/>
      <c r="AB97" s="1" t="s">
        <v>51</v>
      </c>
    </row>
    <row r="98" spans="1:28" ht="30" customHeight="1" x14ac:dyDescent="0.3">
      <c r="A98" s="5" t="s">
        <v>319</v>
      </c>
      <c r="B98" s="5" t="s">
        <v>281</v>
      </c>
      <c r="C98" s="5" t="s">
        <v>282</v>
      </c>
      <c r="D98" s="20" t="s">
        <v>130</v>
      </c>
      <c r="E98" s="21">
        <v>0</v>
      </c>
      <c r="F98" s="5" t="s">
        <v>51</v>
      </c>
      <c r="G98" s="21">
        <v>0</v>
      </c>
      <c r="H98" s="5" t="s">
        <v>51</v>
      </c>
      <c r="I98" s="21">
        <v>0</v>
      </c>
      <c r="J98" s="5" t="s">
        <v>51</v>
      </c>
      <c r="K98" s="21">
        <v>0</v>
      </c>
      <c r="L98" s="5" t="s">
        <v>51</v>
      </c>
      <c r="M98" s="21">
        <v>17000</v>
      </c>
      <c r="N98" s="5" t="s">
        <v>51</v>
      </c>
      <c r="O98" s="21">
        <f t="shared" si="4"/>
        <v>17000</v>
      </c>
      <c r="P98" s="21">
        <v>0</v>
      </c>
      <c r="Q98" s="21">
        <v>0</v>
      </c>
      <c r="R98" s="21">
        <v>0</v>
      </c>
      <c r="S98" s="21">
        <v>0</v>
      </c>
      <c r="T98" s="21">
        <v>0</v>
      </c>
      <c r="U98" s="21">
        <v>0</v>
      </c>
      <c r="V98" s="21">
        <v>0</v>
      </c>
      <c r="W98" s="5" t="s">
        <v>1072</v>
      </c>
      <c r="X98" s="5" t="s">
        <v>82</v>
      </c>
      <c r="Y98" s="1" t="s">
        <v>51</v>
      </c>
      <c r="Z98" s="1" t="s">
        <v>51</v>
      </c>
      <c r="AA98" s="22"/>
      <c r="AB98" s="1" t="s">
        <v>51</v>
      </c>
    </row>
    <row r="99" spans="1:28" ht="30" customHeight="1" x14ac:dyDescent="0.3">
      <c r="A99" s="5" t="s">
        <v>321</v>
      </c>
      <c r="B99" s="5" t="s">
        <v>281</v>
      </c>
      <c r="C99" s="5" t="s">
        <v>285</v>
      </c>
      <c r="D99" s="20" t="s">
        <v>130</v>
      </c>
      <c r="E99" s="21">
        <v>0</v>
      </c>
      <c r="F99" s="5" t="s">
        <v>51</v>
      </c>
      <c r="G99" s="21">
        <v>0</v>
      </c>
      <c r="H99" s="5" t="s">
        <v>51</v>
      </c>
      <c r="I99" s="21">
        <v>0</v>
      </c>
      <c r="J99" s="5" t="s">
        <v>51</v>
      </c>
      <c r="K99" s="21">
        <v>0</v>
      </c>
      <c r="L99" s="5" t="s">
        <v>51</v>
      </c>
      <c r="M99" s="21">
        <v>28000</v>
      </c>
      <c r="N99" s="5" t="s">
        <v>51</v>
      </c>
      <c r="O99" s="21">
        <f t="shared" si="4"/>
        <v>28000</v>
      </c>
      <c r="P99" s="21">
        <v>0</v>
      </c>
      <c r="Q99" s="21">
        <v>0</v>
      </c>
      <c r="R99" s="21">
        <v>0</v>
      </c>
      <c r="S99" s="21">
        <v>0</v>
      </c>
      <c r="T99" s="21">
        <v>0</v>
      </c>
      <c r="U99" s="21">
        <v>0</v>
      </c>
      <c r="V99" s="21">
        <v>0</v>
      </c>
      <c r="W99" s="5" t="s">
        <v>1073</v>
      </c>
      <c r="X99" s="5" t="s">
        <v>82</v>
      </c>
      <c r="Y99" s="1" t="s">
        <v>51</v>
      </c>
      <c r="Z99" s="1" t="s">
        <v>51</v>
      </c>
      <c r="AA99" s="22"/>
      <c r="AB99" s="1" t="s">
        <v>51</v>
      </c>
    </row>
    <row r="100" spans="1:28" ht="30" customHeight="1" x14ac:dyDescent="0.3">
      <c r="A100" s="5" t="s">
        <v>323</v>
      </c>
      <c r="B100" s="5" t="s">
        <v>288</v>
      </c>
      <c r="C100" s="5" t="s">
        <v>289</v>
      </c>
      <c r="D100" s="20" t="s">
        <v>67</v>
      </c>
      <c r="E100" s="21">
        <v>0</v>
      </c>
      <c r="F100" s="5" t="s">
        <v>51</v>
      </c>
      <c r="G100" s="21">
        <v>0</v>
      </c>
      <c r="H100" s="5" t="s">
        <v>51</v>
      </c>
      <c r="I100" s="21">
        <v>0</v>
      </c>
      <c r="J100" s="5" t="s">
        <v>51</v>
      </c>
      <c r="K100" s="21">
        <v>0</v>
      </c>
      <c r="L100" s="5" t="s">
        <v>51</v>
      </c>
      <c r="M100" s="21">
        <v>62000</v>
      </c>
      <c r="N100" s="5" t="s">
        <v>51</v>
      </c>
      <c r="O100" s="21">
        <f t="shared" si="4"/>
        <v>62000</v>
      </c>
      <c r="P100" s="21">
        <v>0</v>
      </c>
      <c r="Q100" s="21">
        <v>0</v>
      </c>
      <c r="R100" s="21">
        <v>0</v>
      </c>
      <c r="S100" s="21">
        <v>0</v>
      </c>
      <c r="T100" s="21">
        <v>0</v>
      </c>
      <c r="U100" s="21">
        <v>0</v>
      </c>
      <c r="V100" s="21">
        <v>0</v>
      </c>
      <c r="W100" s="5" t="s">
        <v>1074</v>
      </c>
      <c r="X100" s="5" t="s">
        <v>82</v>
      </c>
      <c r="Y100" s="1" t="s">
        <v>51</v>
      </c>
      <c r="Z100" s="1" t="s">
        <v>51</v>
      </c>
      <c r="AA100" s="22"/>
      <c r="AB100" s="1" t="s">
        <v>51</v>
      </c>
    </row>
    <row r="101" spans="1:28" ht="30" customHeight="1" x14ac:dyDescent="0.3">
      <c r="A101" s="5" t="s">
        <v>325</v>
      </c>
      <c r="B101" s="5" t="s">
        <v>292</v>
      </c>
      <c r="C101" s="5" t="s">
        <v>293</v>
      </c>
      <c r="D101" s="20" t="s">
        <v>130</v>
      </c>
      <c r="E101" s="21">
        <v>0</v>
      </c>
      <c r="F101" s="5" t="s">
        <v>51</v>
      </c>
      <c r="G101" s="21">
        <v>0</v>
      </c>
      <c r="H101" s="5" t="s">
        <v>51</v>
      </c>
      <c r="I101" s="21">
        <v>0</v>
      </c>
      <c r="J101" s="5" t="s">
        <v>51</v>
      </c>
      <c r="K101" s="21">
        <v>0</v>
      </c>
      <c r="L101" s="5" t="s">
        <v>51</v>
      </c>
      <c r="M101" s="21">
        <v>90000</v>
      </c>
      <c r="N101" s="5" t="s">
        <v>51</v>
      </c>
      <c r="O101" s="21">
        <f t="shared" si="4"/>
        <v>90000</v>
      </c>
      <c r="P101" s="21">
        <v>0</v>
      </c>
      <c r="Q101" s="21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0</v>
      </c>
      <c r="W101" s="5" t="s">
        <v>1075</v>
      </c>
      <c r="X101" s="5" t="s">
        <v>82</v>
      </c>
      <c r="Y101" s="1" t="s">
        <v>51</v>
      </c>
      <c r="Z101" s="1" t="s">
        <v>51</v>
      </c>
      <c r="AA101" s="22"/>
      <c r="AB101" s="1" t="s">
        <v>51</v>
      </c>
    </row>
    <row r="102" spans="1:28" ht="30" customHeight="1" x14ac:dyDescent="0.3">
      <c r="A102" s="5" t="s">
        <v>328</v>
      </c>
      <c r="B102" s="5" t="s">
        <v>327</v>
      </c>
      <c r="C102" s="5" t="s">
        <v>51</v>
      </c>
      <c r="D102" s="20" t="s">
        <v>51</v>
      </c>
      <c r="E102" s="21">
        <v>0</v>
      </c>
      <c r="F102" s="5" t="s">
        <v>51</v>
      </c>
      <c r="G102" s="21">
        <v>0</v>
      </c>
      <c r="H102" s="5" t="s">
        <v>51</v>
      </c>
      <c r="I102" s="21">
        <v>0</v>
      </c>
      <c r="J102" s="5" t="s">
        <v>51</v>
      </c>
      <c r="K102" s="21">
        <v>0</v>
      </c>
      <c r="L102" s="5" t="s">
        <v>51</v>
      </c>
      <c r="M102" s="21">
        <v>0</v>
      </c>
      <c r="N102" s="5" t="s">
        <v>51</v>
      </c>
      <c r="O102" s="21">
        <v>0</v>
      </c>
      <c r="P102" s="21">
        <v>0</v>
      </c>
      <c r="Q102" s="21">
        <v>0</v>
      </c>
      <c r="R102" s="21">
        <v>0</v>
      </c>
      <c r="S102" s="21">
        <v>0</v>
      </c>
      <c r="T102" s="21">
        <v>0</v>
      </c>
      <c r="U102" s="21">
        <v>0</v>
      </c>
      <c r="V102" s="21">
        <v>0</v>
      </c>
      <c r="W102" s="5" t="s">
        <v>1076</v>
      </c>
      <c r="X102" s="5" t="s">
        <v>82</v>
      </c>
      <c r="Y102" s="1" t="s">
        <v>51</v>
      </c>
      <c r="Z102" s="1" t="s">
        <v>51</v>
      </c>
      <c r="AA102" s="22"/>
      <c r="AB102" s="1" t="s">
        <v>51</v>
      </c>
    </row>
    <row r="103" spans="1:28" ht="30" customHeight="1" x14ac:dyDescent="0.3">
      <c r="A103" s="5" t="s">
        <v>330</v>
      </c>
      <c r="B103" s="5" t="s">
        <v>273</v>
      </c>
      <c r="C103" s="5" t="s">
        <v>274</v>
      </c>
      <c r="D103" s="20" t="s">
        <v>130</v>
      </c>
      <c r="E103" s="21">
        <v>0</v>
      </c>
      <c r="F103" s="5" t="s">
        <v>51</v>
      </c>
      <c r="G103" s="21">
        <v>0</v>
      </c>
      <c r="H103" s="5" t="s">
        <v>51</v>
      </c>
      <c r="I103" s="21">
        <v>0</v>
      </c>
      <c r="J103" s="5" t="s">
        <v>51</v>
      </c>
      <c r="K103" s="21">
        <v>0</v>
      </c>
      <c r="L103" s="5" t="s">
        <v>51</v>
      </c>
      <c r="M103" s="21">
        <v>170000</v>
      </c>
      <c r="N103" s="5" t="s">
        <v>51</v>
      </c>
      <c r="O103" s="21">
        <f>SMALL(E103:M103,COUNTIF(E103:M103,0)+1)</f>
        <v>170000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5" t="s">
        <v>1077</v>
      </c>
      <c r="X103" s="5" t="s">
        <v>82</v>
      </c>
      <c r="Y103" s="1" t="s">
        <v>51</v>
      </c>
      <c r="Z103" s="1" t="s">
        <v>51</v>
      </c>
      <c r="AA103" s="22"/>
      <c r="AB103" s="1" t="s">
        <v>51</v>
      </c>
    </row>
    <row r="104" spans="1:28" ht="30" customHeight="1" x14ac:dyDescent="0.3">
      <c r="A104" s="5" t="s">
        <v>332</v>
      </c>
      <c r="B104" s="5" t="s">
        <v>281</v>
      </c>
      <c r="C104" s="5" t="s">
        <v>282</v>
      </c>
      <c r="D104" s="20" t="s">
        <v>130</v>
      </c>
      <c r="E104" s="21">
        <v>0</v>
      </c>
      <c r="F104" s="5" t="s">
        <v>51</v>
      </c>
      <c r="G104" s="21">
        <v>0</v>
      </c>
      <c r="H104" s="5" t="s">
        <v>51</v>
      </c>
      <c r="I104" s="21">
        <v>0</v>
      </c>
      <c r="J104" s="5" t="s">
        <v>51</v>
      </c>
      <c r="K104" s="21">
        <v>0</v>
      </c>
      <c r="L104" s="5" t="s">
        <v>51</v>
      </c>
      <c r="M104" s="21">
        <v>17000</v>
      </c>
      <c r="N104" s="5" t="s">
        <v>51</v>
      </c>
      <c r="O104" s="21">
        <f>SMALL(E104:M104,COUNTIF(E104:M104,0)+1)</f>
        <v>17000</v>
      </c>
      <c r="P104" s="21">
        <v>0</v>
      </c>
      <c r="Q104" s="21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0</v>
      </c>
      <c r="W104" s="5" t="s">
        <v>1078</v>
      </c>
      <c r="X104" s="5" t="s">
        <v>82</v>
      </c>
      <c r="Y104" s="1" t="s">
        <v>51</v>
      </c>
      <c r="Z104" s="1" t="s">
        <v>51</v>
      </c>
      <c r="AA104" s="22"/>
      <c r="AB104" s="1" t="s">
        <v>51</v>
      </c>
    </row>
    <row r="105" spans="1:28" ht="30" customHeight="1" x14ac:dyDescent="0.3">
      <c r="A105" s="5" t="s">
        <v>336</v>
      </c>
      <c r="B105" s="5" t="s">
        <v>334</v>
      </c>
      <c r="C105" s="5" t="s">
        <v>335</v>
      </c>
      <c r="D105" s="20" t="s">
        <v>130</v>
      </c>
      <c r="E105" s="21">
        <v>0</v>
      </c>
      <c r="F105" s="5" t="s">
        <v>51</v>
      </c>
      <c r="G105" s="21">
        <v>0</v>
      </c>
      <c r="H105" s="5" t="s">
        <v>51</v>
      </c>
      <c r="I105" s="21">
        <v>0</v>
      </c>
      <c r="J105" s="5" t="s">
        <v>51</v>
      </c>
      <c r="K105" s="21">
        <v>0</v>
      </c>
      <c r="L105" s="5" t="s">
        <v>51</v>
      </c>
      <c r="M105" s="21">
        <v>57000</v>
      </c>
      <c r="N105" s="5" t="s">
        <v>51</v>
      </c>
      <c r="O105" s="21">
        <f>SMALL(E105:M105,COUNTIF(E105:M105,0)+1)</f>
        <v>57000</v>
      </c>
      <c r="P105" s="21">
        <v>0</v>
      </c>
      <c r="Q105" s="21">
        <v>0</v>
      </c>
      <c r="R105" s="21">
        <v>0</v>
      </c>
      <c r="S105" s="21">
        <v>0</v>
      </c>
      <c r="T105" s="21">
        <v>0</v>
      </c>
      <c r="U105" s="21">
        <v>0</v>
      </c>
      <c r="V105" s="21">
        <v>0</v>
      </c>
      <c r="W105" s="5" t="s">
        <v>1079</v>
      </c>
      <c r="X105" s="5" t="s">
        <v>82</v>
      </c>
      <c r="Y105" s="1" t="s">
        <v>51</v>
      </c>
      <c r="Z105" s="1" t="s">
        <v>51</v>
      </c>
      <c r="AA105" s="22"/>
      <c r="AB105" s="1" t="s">
        <v>51</v>
      </c>
    </row>
    <row r="106" spans="1:28" ht="30" customHeight="1" x14ac:dyDescent="0.3">
      <c r="A106" s="5" t="s">
        <v>339</v>
      </c>
      <c r="B106" s="5" t="s">
        <v>338</v>
      </c>
      <c r="C106" s="5" t="s">
        <v>289</v>
      </c>
      <c r="D106" s="20" t="s">
        <v>130</v>
      </c>
      <c r="E106" s="21">
        <v>0</v>
      </c>
      <c r="F106" s="5" t="s">
        <v>51</v>
      </c>
      <c r="G106" s="21">
        <v>0</v>
      </c>
      <c r="H106" s="5" t="s">
        <v>51</v>
      </c>
      <c r="I106" s="21">
        <v>0</v>
      </c>
      <c r="J106" s="5" t="s">
        <v>51</v>
      </c>
      <c r="K106" s="21">
        <v>0</v>
      </c>
      <c r="L106" s="5" t="s">
        <v>51</v>
      </c>
      <c r="M106" s="21">
        <v>28000</v>
      </c>
      <c r="N106" s="5" t="s">
        <v>51</v>
      </c>
      <c r="O106" s="21">
        <f>SMALL(E106:M106,COUNTIF(E106:M106,0)+1)</f>
        <v>28000</v>
      </c>
      <c r="P106" s="21">
        <v>0</v>
      </c>
      <c r="Q106" s="21">
        <v>0</v>
      </c>
      <c r="R106" s="21">
        <v>0</v>
      </c>
      <c r="S106" s="21">
        <v>0</v>
      </c>
      <c r="T106" s="21">
        <v>0</v>
      </c>
      <c r="U106" s="21">
        <v>0</v>
      </c>
      <c r="V106" s="21">
        <v>0</v>
      </c>
      <c r="W106" s="5" t="s">
        <v>1080</v>
      </c>
      <c r="X106" s="5" t="s">
        <v>82</v>
      </c>
      <c r="Y106" s="1" t="s">
        <v>51</v>
      </c>
      <c r="Z106" s="1" t="s">
        <v>51</v>
      </c>
      <c r="AA106" s="22"/>
      <c r="AB106" s="1" t="s">
        <v>51</v>
      </c>
    </row>
    <row r="107" spans="1:28" ht="30" customHeight="1" x14ac:dyDescent="0.3">
      <c r="A107" s="5" t="s">
        <v>342</v>
      </c>
      <c r="B107" s="5" t="s">
        <v>341</v>
      </c>
      <c r="C107" s="5" t="s">
        <v>51</v>
      </c>
      <c r="D107" s="20" t="s">
        <v>51</v>
      </c>
      <c r="E107" s="21">
        <v>0</v>
      </c>
      <c r="F107" s="5" t="s">
        <v>51</v>
      </c>
      <c r="G107" s="21">
        <v>0</v>
      </c>
      <c r="H107" s="5" t="s">
        <v>51</v>
      </c>
      <c r="I107" s="21">
        <v>0</v>
      </c>
      <c r="J107" s="5" t="s">
        <v>51</v>
      </c>
      <c r="K107" s="21">
        <v>0</v>
      </c>
      <c r="L107" s="5" t="s">
        <v>51</v>
      </c>
      <c r="M107" s="21">
        <v>0</v>
      </c>
      <c r="N107" s="5" t="s">
        <v>51</v>
      </c>
      <c r="O107" s="21">
        <v>0</v>
      </c>
      <c r="P107" s="21">
        <v>0</v>
      </c>
      <c r="Q107" s="21">
        <v>0</v>
      </c>
      <c r="R107" s="21">
        <v>0</v>
      </c>
      <c r="S107" s="21">
        <v>0</v>
      </c>
      <c r="T107" s="21">
        <v>0</v>
      </c>
      <c r="U107" s="21">
        <v>0</v>
      </c>
      <c r="V107" s="21">
        <v>0</v>
      </c>
      <c r="W107" s="5" t="s">
        <v>1081</v>
      </c>
      <c r="X107" s="5" t="s">
        <v>82</v>
      </c>
      <c r="Y107" s="1" t="s">
        <v>51</v>
      </c>
      <c r="Z107" s="1" t="s">
        <v>51</v>
      </c>
      <c r="AA107" s="22"/>
      <c r="AB107" s="1" t="s">
        <v>51</v>
      </c>
    </row>
    <row r="108" spans="1:28" ht="30" customHeight="1" x14ac:dyDescent="0.3">
      <c r="A108" s="5" t="s">
        <v>346</v>
      </c>
      <c r="B108" s="5" t="s">
        <v>344</v>
      </c>
      <c r="C108" s="5" t="s">
        <v>345</v>
      </c>
      <c r="D108" s="20" t="s">
        <v>1238</v>
      </c>
      <c r="E108" s="21">
        <v>0</v>
      </c>
      <c r="F108" s="5" t="s">
        <v>51</v>
      </c>
      <c r="G108" s="21">
        <v>0</v>
      </c>
      <c r="H108" s="5" t="s">
        <v>51</v>
      </c>
      <c r="I108" s="21">
        <v>0</v>
      </c>
      <c r="J108" s="5" t="s">
        <v>51</v>
      </c>
      <c r="K108" s="21">
        <v>0</v>
      </c>
      <c r="L108" s="5" t="s">
        <v>51</v>
      </c>
      <c r="M108" s="21">
        <v>283000</v>
      </c>
      <c r="N108" s="5" t="s">
        <v>51</v>
      </c>
      <c r="O108" s="21">
        <f>SMALL(E108:M108,COUNTIF(E108:M108,0)+1)</f>
        <v>283000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5" t="s">
        <v>1082</v>
      </c>
      <c r="X108" s="5" t="s">
        <v>82</v>
      </c>
      <c r="Y108" s="1" t="s">
        <v>51</v>
      </c>
      <c r="Z108" s="1" t="s">
        <v>51</v>
      </c>
      <c r="AA108" s="22"/>
      <c r="AB108" s="1" t="s">
        <v>51</v>
      </c>
    </row>
    <row r="109" spans="1:28" ht="30" customHeight="1" x14ac:dyDescent="0.3">
      <c r="A109" s="5" t="s">
        <v>349</v>
      </c>
      <c r="B109" s="5" t="s">
        <v>344</v>
      </c>
      <c r="C109" s="5" t="s">
        <v>348</v>
      </c>
      <c r="D109" s="20" t="s">
        <v>1238</v>
      </c>
      <c r="E109" s="21">
        <v>0</v>
      </c>
      <c r="F109" s="5" t="s">
        <v>51</v>
      </c>
      <c r="G109" s="21">
        <v>0</v>
      </c>
      <c r="H109" s="5" t="s">
        <v>51</v>
      </c>
      <c r="I109" s="21">
        <v>0</v>
      </c>
      <c r="J109" s="5" t="s">
        <v>51</v>
      </c>
      <c r="K109" s="21">
        <v>0</v>
      </c>
      <c r="L109" s="5" t="s">
        <v>51</v>
      </c>
      <c r="M109" s="21">
        <v>249000</v>
      </c>
      <c r="N109" s="5" t="s">
        <v>51</v>
      </c>
      <c r="O109" s="21">
        <f>SMALL(E109:M109,COUNTIF(E109:M109,0)+1)</f>
        <v>249000</v>
      </c>
      <c r="P109" s="21">
        <v>0</v>
      </c>
      <c r="Q109" s="21">
        <v>0</v>
      </c>
      <c r="R109" s="21">
        <v>0</v>
      </c>
      <c r="S109" s="21">
        <v>0</v>
      </c>
      <c r="T109" s="21">
        <v>0</v>
      </c>
      <c r="U109" s="21">
        <v>0</v>
      </c>
      <c r="V109" s="21">
        <v>0</v>
      </c>
      <c r="W109" s="5" t="s">
        <v>1083</v>
      </c>
      <c r="X109" s="5" t="s">
        <v>82</v>
      </c>
      <c r="Y109" s="1" t="s">
        <v>51</v>
      </c>
      <c r="Z109" s="1" t="s">
        <v>51</v>
      </c>
      <c r="AA109" s="22"/>
      <c r="AB109" s="1" t="s">
        <v>51</v>
      </c>
    </row>
    <row r="110" spans="1:28" ht="30" customHeight="1" x14ac:dyDescent="0.3">
      <c r="A110" s="5" t="s">
        <v>353</v>
      </c>
      <c r="B110" s="5" t="s">
        <v>351</v>
      </c>
      <c r="C110" s="5" t="s">
        <v>352</v>
      </c>
      <c r="D110" s="20" t="s">
        <v>1239</v>
      </c>
      <c r="E110" s="21">
        <v>0</v>
      </c>
      <c r="F110" s="5" t="s">
        <v>51</v>
      </c>
      <c r="G110" s="21">
        <v>0</v>
      </c>
      <c r="H110" s="5" t="s">
        <v>51</v>
      </c>
      <c r="I110" s="21">
        <v>0</v>
      </c>
      <c r="J110" s="5" t="s">
        <v>51</v>
      </c>
      <c r="K110" s="21">
        <v>0</v>
      </c>
      <c r="L110" s="5" t="s">
        <v>51</v>
      </c>
      <c r="M110" s="21">
        <v>283000</v>
      </c>
      <c r="N110" s="5" t="s">
        <v>51</v>
      </c>
      <c r="O110" s="21">
        <f>SMALL(E110:M110,COUNTIF(E110:M110,0)+1)</f>
        <v>283000</v>
      </c>
      <c r="P110" s="21">
        <v>0</v>
      </c>
      <c r="Q110" s="21">
        <v>0</v>
      </c>
      <c r="R110" s="21">
        <v>0</v>
      </c>
      <c r="S110" s="21">
        <v>0</v>
      </c>
      <c r="T110" s="21">
        <v>0</v>
      </c>
      <c r="U110" s="21">
        <v>0</v>
      </c>
      <c r="V110" s="21">
        <v>0</v>
      </c>
      <c r="W110" s="5" t="s">
        <v>1084</v>
      </c>
      <c r="X110" s="5" t="s">
        <v>82</v>
      </c>
      <c r="Y110" s="1" t="s">
        <v>51</v>
      </c>
      <c r="Z110" s="1" t="s">
        <v>51</v>
      </c>
      <c r="AA110" s="22"/>
      <c r="AB110" s="1" t="s">
        <v>51</v>
      </c>
    </row>
    <row r="111" spans="1:28" ht="30" customHeight="1" x14ac:dyDescent="0.3">
      <c r="A111" s="5" t="s">
        <v>356</v>
      </c>
      <c r="B111" s="5" t="s">
        <v>355</v>
      </c>
      <c r="C111" s="5" t="s">
        <v>51</v>
      </c>
      <c r="D111" s="20" t="s">
        <v>1240</v>
      </c>
      <c r="E111" s="21">
        <v>0</v>
      </c>
      <c r="F111" s="5" t="s">
        <v>51</v>
      </c>
      <c r="G111" s="21">
        <v>0</v>
      </c>
      <c r="H111" s="5" t="s">
        <v>51</v>
      </c>
      <c r="I111" s="21">
        <v>0</v>
      </c>
      <c r="J111" s="5" t="s">
        <v>51</v>
      </c>
      <c r="K111" s="21">
        <v>0</v>
      </c>
      <c r="L111" s="5" t="s">
        <v>51</v>
      </c>
      <c r="M111" s="21">
        <v>396000</v>
      </c>
      <c r="N111" s="5" t="s">
        <v>51</v>
      </c>
      <c r="O111" s="21">
        <f>SMALL(E111:M111,COUNTIF(E111:M111,0)+1)</f>
        <v>396000</v>
      </c>
      <c r="P111" s="21">
        <v>0</v>
      </c>
      <c r="Q111" s="21">
        <v>0</v>
      </c>
      <c r="R111" s="21">
        <v>0</v>
      </c>
      <c r="S111" s="21">
        <v>0</v>
      </c>
      <c r="T111" s="21">
        <v>0</v>
      </c>
      <c r="U111" s="21">
        <v>0</v>
      </c>
      <c r="V111" s="21">
        <v>0</v>
      </c>
      <c r="W111" s="5" t="s">
        <v>1085</v>
      </c>
      <c r="X111" s="5" t="s">
        <v>82</v>
      </c>
      <c r="Y111" s="1" t="s">
        <v>51</v>
      </c>
      <c r="Z111" s="1" t="s">
        <v>51</v>
      </c>
      <c r="AA111" s="22"/>
      <c r="AB111" s="1" t="s">
        <v>51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51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0"/>
  <sheetViews>
    <sheetView workbookViewId="0"/>
  </sheetViews>
  <sheetFormatPr defaultRowHeight="16.5" x14ac:dyDescent="0.3"/>
  <cols>
    <col min="1" max="1" width="16.125" customWidth="1"/>
  </cols>
  <sheetData>
    <row r="1" spans="1:7" x14ac:dyDescent="0.3">
      <c r="A1" t="s">
        <v>1163</v>
      </c>
    </row>
    <row r="2" spans="1:7" x14ac:dyDescent="0.3">
      <c r="A2" s="1" t="s">
        <v>1164</v>
      </c>
      <c r="B2" t="s">
        <v>1165</v>
      </c>
      <c r="C2" s="1" t="s">
        <v>1166</v>
      </c>
    </row>
    <row r="3" spans="1:7" x14ac:dyDescent="0.3">
      <c r="A3" s="1" t="s">
        <v>1167</v>
      </c>
      <c r="B3" t="s">
        <v>1168</v>
      </c>
    </row>
    <row r="4" spans="1:7" x14ac:dyDescent="0.3">
      <c r="A4" s="1" t="s">
        <v>1169</v>
      </c>
      <c r="B4">
        <v>5</v>
      </c>
    </row>
    <row r="5" spans="1:7" x14ac:dyDescent="0.3">
      <c r="A5" s="1" t="s">
        <v>1170</v>
      </c>
      <c r="B5">
        <v>5</v>
      </c>
    </row>
    <row r="6" spans="1:7" x14ac:dyDescent="0.3">
      <c r="A6" s="1" t="s">
        <v>1171</v>
      </c>
      <c r="B6" t="s">
        <v>1172</v>
      </c>
    </row>
    <row r="7" spans="1:7" x14ac:dyDescent="0.3">
      <c r="A7" s="1" t="s">
        <v>1173</v>
      </c>
      <c r="B7" t="s">
        <v>898</v>
      </c>
      <c r="C7" t="s">
        <v>62</v>
      </c>
    </row>
    <row r="8" spans="1:7" x14ac:dyDescent="0.3">
      <c r="A8" s="1" t="s">
        <v>1174</v>
      </c>
      <c r="B8" t="s">
        <v>898</v>
      </c>
      <c r="C8">
        <v>2</v>
      </c>
    </row>
    <row r="9" spans="1:7" x14ac:dyDescent="0.3">
      <c r="A9" s="1" t="s">
        <v>1175</v>
      </c>
      <c r="B9" t="s">
        <v>925</v>
      </c>
      <c r="C9" t="s">
        <v>927</v>
      </c>
      <c r="D9" t="s">
        <v>928</v>
      </c>
      <c r="E9" t="s">
        <v>929</v>
      </c>
      <c r="F9" t="s">
        <v>930</v>
      </c>
      <c r="G9" t="s">
        <v>1176</v>
      </c>
    </row>
    <row r="10" spans="1:7" x14ac:dyDescent="0.3">
      <c r="A10" s="1" t="s">
        <v>1177</v>
      </c>
      <c r="B10">
        <v>1267</v>
      </c>
      <c r="C10">
        <v>0</v>
      </c>
      <c r="D10">
        <v>0</v>
      </c>
    </row>
    <row r="11" spans="1:7" x14ac:dyDescent="0.3">
      <c r="A11" s="1" t="s">
        <v>1178</v>
      </c>
      <c r="B11" t="s">
        <v>1179</v>
      </c>
      <c r="C11">
        <v>4</v>
      </c>
    </row>
    <row r="12" spans="1:7" x14ac:dyDescent="0.3">
      <c r="A12" s="1" t="s">
        <v>1180</v>
      </c>
      <c r="B12" t="s">
        <v>1179</v>
      </c>
      <c r="C12">
        <v>4</v>
      </c>
    </row>
    <row r="13" spans="1:7" x14ac:dyDescent="0.3">
      <c r="A13" s="1" t="s">
        <v>1181</v>
      </c>
      <c r="B13" t="s">
        <v>1179</v>
      </c>
      <c r="C13">
        <v>3</v>
      </c>
    </row>
    <row r="14" spans="1:7" x14ac:dyDescent="0.3">
      <c r="A14" s="1" t="s">
        <v>1182</v>
      </c>
      <c r="B14" t="s">
        <v>1179</v>
      </c>
      <c r="C14">
        <v>5</v>
      </c>
    </row>
    <row r="15" spans="1:7" x14ac:dyDescent="0.3">
      <c r="A15" s="1" t="s">
        <v>1183</v>
      </c>
      <c r="B15" t="s">
        <v>1165</v>
      </c>
      <c r="C15" t="s">
        <v>1184</v>
      </c>
      <c r="D15" t="s">
        <v>1184</v>
      </c>
      <c r="E15" t="s">
        <v>1184</v>
      </c>
      <c r="F15">
        <v>1</v>
      </c>
    </row>
    <row r="16" spans="1:7" x14ac:dyDescent="0.3">
      <c r="A16" s="1" t="s">
        <v>1185</v>
      </c>
      <c r="B16">
        <v>1.1100000000000001</v>
      </c>
      <c r="C16">
        <v>1.1200000000000001</v>
      </c>
    </row>
    <row r="17" spans="1:13" x14ac:dyDescent="0.3">
      <c r="A17" s="1" t="s">
        <v>1186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1187</v>
      </c>
      <c r="B18">
        <v>1.25</v>
      </c>
      <c r="C18">
        <v>1.071</v>
      </c>
    </row>
    <row r="19" spans="1:13" x14ac:dyDescent="0.3">
      <c r="A19" s="1" t="s">
        <v>1188</v>
      </c>
    </row>
    <row r="20" spans="1:13" x14ac:dyDescent="0.3">
      <c r="A20" s="1" t="s">
        <v>1189</v>
      </c>
      <c r="B20" s="1" t="s">
        <v>898</v>
      </c>
      <c r="C20">
        <v>1</v>
      </c>
    </row>
    <row r="21" spans="1:13" x14ac:dyDescent="0.3">
      <c r="A21" t="s">
        <v>893</v>
      </c>
      <c r="B21" t="s">
        <v>1190</v>
      </c>
      <c r="C21" t="s">
        <v>1191</v>
      </c>
    </row>
    <row r="22" spans="1:13" x14ac:dyDescent="0.3">
      <c r="A22">
        <v>1</v>
      </c>
      <c r="B22" s="1" t="s">
        <v>1192</v>
      </c>
      <c r="C22" s="1" t="s">
        <v>1098</v>
      </c>
    </row>
    <row r="23" spans="1:13" x14ac:dyDescent="0.3">
      <c r="A23">
        <v>2</v>
      </c>
      <c r="B23" s="1" t="s">
        <v>1193</v>
      </c>
      <c r="C23" s="1" t="s">
        <v>1194</v>
      </c>
    </row>
    <row r="24" spans="1:13" x14ac:dyDescent="0.3">
      <c r="A24">
        <v>3</v>
      </c>
      <c r="B24" s="1" t="s">
        <v>1195</v>
      </c>
      <c r="C24" s="1" t="s">
        <v>1196</v>
      </c>
    </row>
    <row r="25" spans="1:13" x14ac:dyDescent="0.3">
      <c r="A25">
        <v>4</v>
      </c>
      <c r="B25" s="1" t="s">
        <v>1197</v>
      </c>
      <c r="C25" s="1" t="s">
        <v>1198</v>
      </c>
    </row>
    <row r="26" spans="1:13" x14ac:dyDescent="0.3">
      <c r="A26">
        <v>5</v>
      </c>
      <c r="B26" s="1" t="s">
        <v>1199</v>
      </c>
      <c r="C26" s="1" t="s">
        <v>51</v>
      </c>
    </row>
    <row r="27" spans="1:13" x14ac:dyDescent="0.3">
      <c r="A27">
        <v>6</v>
      </c>
      <c r="B27" s="1" t="s">
        <v>1200</v>
      </c>
      <c r="C27" s="1" t="s">
        <v>51</v>
      </c>
    </row>
    <row r="28" spans="1:13" x14ac:dyDescent="0.3">
      <c r="A28">
        <v>7</v>
      </c>
      <c r="B28" s="1" t="s">
        <v>1153</v>
      </c>
      <c r="C28" s="1" t="s">
        <v>1152</v>
      </c>
    </row>
    <row r="29" spans="1:13" x14ac:dyDescent="0.3">
      <c r="A29">
        <v>8</v>
      </c>
      <c r="B29" s="1" t="s">
        <v>1200</v>
      </c>
      <c r="C29" s="1" t="s">
        <v>51</v>
      </c>
    </row>
    <row r="30" spans="1:13" x14ac:dyDescent="0.3">
      <c r="A30">
        <v>9</v>
      </c>
      <c r="B30" s="1" t="s">
        <v>1200</v>
      </c>
      <c r="C30" s="1" t="s">
        <v>51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17</vt:i4>
      </vt:variant>
    </vt:vector>
  </HeadingPairs>
  <TitlesOfParts>
    <vt:vector size="28" baseType="lpstr">
      <vt:lpstr>표지</vt:lpstr>
      <vt:lpstr>원가계산서</vt:lpstr>
      <vt:lpstr>공종별집계표</vt:lpstr>
      <vt:lpstr>공종별내역서</vt:lpstr>
      <vt:lpstr>일위대가목록</vt:lpstr>
      <vt:lpstr>일위대가</vt:lpstr>
      <vt:lpstr>중기단가목록</vt:lpstr>
      <vt:lpstr>중기단가산출서</vt:lpstr>
      <vt:lpstr>자재 및 노임단가</vt:lpstr>
      <vt:lpstr> 공사설정 </vt:lpstr>
      <vt:lpstr>Sheet1</vt:lpstr>
      <vt:lpstr>공종별내역서!Print_Area</vt:lpstr>
      <vt:lpstr>공종별집계표!Print_Area</vt:lpstr>
      <vt:lpstr>원가계산서!Print_Area</vt:lpstr>
      <vt:lpstr>일위대가!Print_Area</vt:lpstr>
      <vt:lpstr>일위대가목록!Print_Area</vt:lpstr>
      <vt:lpstr>'자재 및 노임단가'!Print_Area</vt:lpstr>
      <vt:lpstr>중기단가목록!Print_Area</vt:lpstr>
      <vt:lpstr>중기단가산출서!Print_Area</vt:lpstr>
      <vt:lpstr>표지!Print_Area</vt:lpstr>
      <vt:lpstr>공종별내역서!Print_Titles</vt:lpstr>
      <vt:lpstr>공종별집계표!Print_Titles</vt:lpstr>
      <vt:lpstr>원가계산서!Print_Titles</vt:lpstr>
      <vt:lpstr>일위대가!Print_Titles</vt:lpstr>
      <vt:lpstr>일위대가목록!Print_Titles</vt:lpstr>
      <vt:lpstr>'자재 및 노임단가'!Print_Titles</vt:lpstr>
      <vt:lpstr>중기단가목록!Print_Titles</vt:lpstr>
      <vt:lpstr>중기단가산출서!Print_Titles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Jeenu</dc:creator>
  <cp:lastModifiedBy>임선영</cp:lastModifiedBy>
  <cp:lastPrinted>2023-09-14T07:29:11Z</cp:lastPrinted>
  <dcterms:created xsi:type="dcterms:W3CDTF">2023-09-14T06:48:45Z</dcterms:created>
  <dcterms:modified xsi:type="dcterms:W3CDTF">2023-09-19T06:35:56Z</dcterms:modified>
</cp:coreProperties>
</file>